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eenb1\Desktop\"/>
    </mc:Choice>
  </mc:AlternateContent>
  <workbookProtection workbookAlgorithmName="SHA-512" workbookHashValue="C5VN0fjee5gjef3/y1WJvSYMv2ymCa1tZm7n3pTHiUctH2QYoy9DTMRUvOwDFZ/j12/fUNaQVGfx+ZqpN8JkbQ==" workbookSaltValue="iayQjH6aekhOlE+ijVF56g==" workbookSpinCount="100000" lockStructure="1"/>
  <bookViews>
    <workbookView xWindow="0" yWindow="0" windowWidth="28800" windowHeight="10875"/>
  </bookViews>
  <sheets>
    <sheet name="CALCULATOR" sheetId="1" r:id="rId1"/>
    <sheet name="INSTRUCTIONS" sheetId="2" r:id="rId2"/>
  </sheets>
  <externalReferences>
    <externalReference r:id="rId3"/>
  </externalReferences>
  <definedNames>
    <definedName name="RET_PLAN">'[1]RETIREMENT PLANS'!$A$1:$C$15</definedName>
    <definedName name="Yes_No">'[1]Contract Calculator'!$E$33:$E$34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1" l="1"/>
  <c r="E33" i="1"/>
  <c r="C33" i="1"/>
  <c r="C32" i="1"/>
  <c r="D31" i="1"/>
  <c r="C31" i="1"/>
  <c r="C28" i="1"/>
  <c r="C29" i="1" s="1"/>
  <c r="A25" i="1"/>
  <c r="F24" i="1"/>
  <c r="C24" i="1"/>
  <c r="C19" i="1"/>
  <c r="A19" i="1"/>
  <c r="F18" i="1"/>
  <c r="C18" i="1"/>
  <c r="C17" i="1"/>
  <c r="F16" i="1"/>
  <c r="F15" i="1"/>
  <c r="D11" i="1"/>
  <c r="F21" i="1" l="1"/>
  <c r="F22" i="1"/>
  <c r="F20" i="1"/>
  <c r="F23" i="1" s="1"/>
</calcChain>
</file>

<file path=xl/sharedStrings.xml><?xml version="1.0" encoding="utf-8"?>
<sst xmlns="http://schemas.openxmlformats.org/spreadsheetml/2006/main" count="48" uniqueCount="46">
  <si>
    <t>Complete all shaded fields below.</t>
  </si>
  <si>
    <t>Name:</t>
  </si>
  <si>
    <t>Contract type:</t>
  </si>
  <si>
    <t>VP:</t>
  </si>
  <si>
    <t>College/Division:</t>
  </si>
  <si>
    <t>No</t>
  </si>
  <si>
    <t>total number of months</t>
  </si>
  <si>
    <t>Unit/Department:</t>
  </si>
  <si>
    <t>Title:</t>
  </si>
  <si>
    <t>Tenure Status:</t>
  </si>
  <si>
    <t>SALARY CALCULATION</t>
  </si>
  <si>
    <t>Months between start and end months</t>
  </si>
  <si>
    <t>FTE:</t>
  </si>
  <si>
    <t>Days worked in start month</t>
  </si>
  <si>
    <t>Salary Reduction factor:</t>
  </si>
  <si>
    <t>EPR Reduction factor:</t>
  </si>
  <si>
    <t>Days worked in end month</t>
  </si>
  <si>
    <t>Base Salary</t>
  </si>
  <si>
    <t>Pay for start month</t>
  </si>
  <si>
    <t>Additional Annual Stipend/Other:</t>
  </si>
  <si>
    <t>Pay for months between start/end</t>
  </si>
  <si>
    <t>Pay for end month</t>
  </si>
  <si>
    <t>Total Prorated Salary:</t>
  </si>
  <si>
    <t>Stipend EPR reduced:</t>
  </si>
  <si>
    <t>Total Prorated Stipend:</t>
  </si>
  <si>
    <t>Monthly Base Amount:</t>
  </si>
  <si>
    <t>Monthly Stipend Amount:</t>
  </si>
  <si>
    <t>Yes</t>
  </si>
  <si>
    <r>
      <rPr>
        <b/>
        <sz val="10"/>
        <color theme="1"/>
        <rFont val="Calibri"/>
        <family val="2"/>
      </rPr>
      <t>2.3% Monthly Unpaid Leave Deduction</t>
    </r>
    <r>
      <rPr>
        <sz val="11"/>
        <color theme="1"/>
        <rFont val="Calibri"/>
        <family val="2"/>
        <scheme val="minor"/>
      </rPr>
      <t xml:space="preserve"> (</t>
    </r>
    <r>
      <rPr>
        <i/>
        <sz val="10"/>
        <color theme="1"/>
        <rFont val="Calibri"/>
        <family val="2"/>
      </rPr>
      <t>Furlough is expected to be eliminated in  2015 legislative action but the decision will not be final until June 1, 2015</t>
    </r>
    <r>
      <rPr>
        <sz val="11"/>
        <color theme="1"/>
        <rFont val="Calibri"/>
        <family val="2"/>
        <scheme val="minor"/>
      </rPr>
      <t>):</t>
    </r>
  </si>
  <si>
    <t>Monthly after Unpaid Leave Deduction:</t>
  </si>
  <si>
    <t>Fiscal year begin &amp; end dates</t>
  </si>
  <si>
    <t>Annualized Pay after Unpaid Leave:</t>
  </si>
  <si>
    <t>LOA</t>
  </si>
  <si>
    <t>Please refer to the Instruction TAB below for information on how to use this calculator</t>
  </si>
  <si>
    <t>Base Salary Calculator</t>
  </si>
  <si>
    <t>GA and LOA Salaried Appointments</t>
  </si>
  <si>
    <t>General Questions:</t>
  </si>
  <si>
    <t>University of Nevada, Las Vegas</t>
  </si>
  <si>
    <t>WORKDAY ANNUAL SALARY</t>
  </si>
  <si>
    <t>Calculated Monthly Gross</t>
  </si>
  <si>
    <t>1. Input the desired monthly pay rate</t>
  </si>
  <si>
    <t>2. Input your FTE</t>
  </si>
  <si>
    <r>
      <rPr>
        <b/>
        <i/>
        <sz val="12"/>
        <color theme="1"/>
        <rFont val="Calibri"/>
        <family val="2"/>
        <scheme val="minor"/>
      </rPr>
      <t>What if I don't know what the monthly pay rate should be?</t>
    </r>
    <r>
      <rPr>
        <sz val="12"/>
        <color theme="1"/>
        <rFont val="Calibri"/>
        <family val="2"/>
        <scheme val="minor"/>
      </rPr>
      <t xml:space="preserve"> This can be manually calculated. Take the desired total contract amount, divided by the total number of months worked (without prorating for partial months worked). </t>
    </r>
    <r>
      <rPr>
        <i/>
        <sz val="12"/>
        <color theme="1"/>
        <rFont val="Calibri"/>
        <family val="2"/>
        <scheme val="minor"/>
      </rPr>
      <t>For example the department wants to pay $6165 for 3 months of work (Oct 31-Dec 31); the pay rate would be $2055.00</t>
    </r>
  </si>
  <si>
    <t>The calculator will calculate the amount (this is what you input into Workday in the amount field; it was formerly known as the Base Salary).</t>
  </si>
  <si>
    <r>
      <rPr>
        <b/>
        <i/>
        <sz val="12"/>
        <color theme="1"/>
        <rFont val="Calibri"/>
        <family val="2"/>
        <scheme val="minor"/>
      </rPr>
      <t>What if I don't know my FTE?</t>
    </r>
    <r>
      <rPr>
        <sz val="12"/>
        <color theme="1"/>
        <rFont val="Calibri"/>
        <family val="2"/>
        <scheme val="minor"/>
      </rPr>
      <t xml:space="preserve"> FTE  is calculated by : </t>
    </r>
    <r>
      <rPr>
        <b/>
        <sz val="12"/>
        <color theme="1"/>
        <rFont val="Calibri"/>
        <family val="2"/>
        <scheme val="minor"/>
      </rPr>
      <t># of hours worked per week/ 40.</t>
    </r>
    <r>
      <rPr>
        <sz val="12"/>
        <color theme="1"/>
        <rFont val="Calibri"/>
        <family val="2"/>
        <scheme val="minor"/>
      </rPr>
      <t xml:space="preserve"> You can check the FTE by navigating to the employees profile, and looking on the summary for each job. If employee has multiple jobs use the symbol next to their title in the blue bar to toggle between jobs. This calculation should already be done by the time you get to the compensation step. It is typically done during the hire or the added job. It compares the scheduled hours to the default hours. If the FTE needs to be corrected </t>
    </r>
    <r>
      <rPr>
        <b/>
        <u/>
        <sz val="12"/>
        <color theme="1"/>
        <rFont val="Calibri"/>
        <family val="2"/>
        <scheme val="minor"/>
      </rPr>
      <t>DO NOT CHANGE default</t>
    </r>
    <r>
      <rPr>
        <sz val="12"/>
        <color theme="1"/>
        <rFont val="Calibri"/>
        <family val="2"/>
        <scheme val="minor"/>
      </rPr>
      <t>, only make changes to the "scheduled weekly hours".</t>
    </r>
  </si>
  <si>
    <t>Desired Monthly Pay 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</si>
</sst>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00000"/>
    <numFmt numFmtId="165" formatCode="&quot;$&quot;#,##0.00"/>
    <numFmt numFmtId="166" formatCode="_([$$-409]* #,##0.00_);_([$$-409]* \(#,##0.00\);_([$$-409]* &quot;-&quot;??_);_(@_)"/>
  </numFmts>
  <fonts count="40" x14ac:knownFonts="1">
    <font>
      <sz val="11"/>
      <color theme="1"/>
      <name val="Calibri"/>
      <family val="2"/>
      <scheme val="minor"/>
    </font>
    <font>
      <sz val="11"/>
      <color theme="1"/>
      <name val="Calibri"/>
      <family val="2"/>
      <scheme val="minor"/>
    </font>
    <font>
      <b/>
      <sz val="24"/>
      <color theme="1"/>
      <name val="Calibri"/>
      <family val="2"/>
    </font>
    <font>
      <sz val="12"/>
      <color theme="1"/>
      <name val="Calibri"/>
      <family val="2"/>
    </font>
    <font>
      <sz val="20"/>
      <color theme="1"/>
      <name val="Times New Roman"/>
      <family val="1"/>
    </font>
    <font>
      <sz val="16"/>
      <color theme="1"/>
      <name val="Times New Roman"/>
      <family val="1"/>
    </font>
    <font>
      <b/>
      <sz val="18"/>
      <color theme="1"/>
      <name val="Calibri"/>
      <family val="2"/>
    </font>
    <font>
      <b/>
      <sz val="13"/>
      <color theme="1"/>
      <name val="Calibri"/>
      <family val="2"/>
    </font>
    <font>
      <b/>
      <sz val="13"/>
      <color theme="0"/>
      <name val="Calibri"/>
      <family val="2"/>
    </font>
    <font>
      <sz val="12"/>
      <color theme="0"/>
      <name val="Calibri"/>
      <family val="2"/>
    </font>
    <font>
      <b/>
      <sz val="12"/>
      <color theme="0"/>
      <name val="Calibri"/>
      <family val="2"/>
    </font>
    <font>
      <b/>
      <i/>
      <sz val="11"/>
      <color theme="0"/>
      <name val="Calibri"/>
      <family val="2"/>
    </font>
    <font>
      <b/>
      <sz val="11"/>
      <name val="Calibri"/>
      <family val="2"/>
    </font>
    <font>
      <b/>
      <sz val="12"/>
      <name val="Calibri"/>
      <family val="2"/>
    </font>
    <font>
      <b/>
      <i/>
      <sz val="10"/>
      <name val="Calibri"/>
      <family val="2"/>
    </font>
    <font>
      <sz val="18"/>
      <color theme="1"/>
      <name val="Calibri"/>
      <family val="2"/>
    </font>
    <font>
      <sz val="14"/>
      <color theme="1"/>
      <name val="Calibri"/>
      <family val="2"/>
    </font>
    <font>
      <b/>
      <sz val="10"/>
      <color theme="1"/>
      <name val="Calibri"/>
      <family val="2"/>
    </font>
    <font>
      <sz val="12"/>
      <name val="Times New Roman"/>
      <family val="1"/>
    </font>
    <font>
      <b/>
      <sz val="12"/>
      <color theme="1"/>
      <name val="Calibri"/>
      <family val="2"/>
    </font>
    <font>
      <b/>
      <sz val="14"/>
      <color theme="1"/>
      <name val="Calibri"/>
      <family val="2"/>
    </font>
    <font>
      <sz val="10"/>
      <name val="Times New Roman"/>
      <family val="1"/>
    </font>
    <font>
      <sz val="10"/>
      <color theme="1"/>
      <name val="Calibri"/>
      <family val="2"/>
    </font>
    <font>
      <b/>
      <sz val="10"/>
      <color rgb="FFFF0000"/>
      <name val="Calibri"/>
      <family val="2"/>
    </font>
    <font>
      <b/>
      <sz val="12"/>
      <color theme="1"/>
      <name val="Calibri"/>
      <family val="2"/>
      <scheme val="minor"/>
    </font>
    <font>
      <sz val="12"/>
      <name val="Calibri"/>
      <family val="2"/>
    </font>
    <font>
      <b/>
      <sz val="8"/>
      <color theme="1"/>
      <name val="Calibri"/>
      <family val="2"/>
    </font>
    <font>
      <sz val="8"/>
      <color theme="1"/>
      <name val="Calibri"/>
      <family val="2"/>
    </font>
    <font>
      <b/>
      <sz val="12"/>
      <name val="Times New Roman"/>
      <family val="1"/>
    </font>
    <font>
      <b/>
      <sz val="10"/>
      <name val="Calibri"/>
      <family val="2"/>
    </font>
    <font>
      <b/>
      <sz val="12"/>
      <color theme="1"/>
      <name val="Times New Roman"/>
      <family val="1"/>
    </font>
    <font>
      <b/>
      <sz val="12"/>
      <color rgb="FFFF0000"/>
      <name val="Calibri"/>
      <family val="2"/>
      <scheme val="minor"/>
    </font>
    <font>
      <i/>
      <sz val="10"/>
      <color theme="1"/>
      <name val="Calibri"/>
      <family val="2"/>
    </font>
    <font>
      <sz val="12"/>
      <color theme="1"/>
      <name val="Calibri"/>
      <family val="2"/>
      <scheme val="minor"/>
    </font>
    <font>
      <i/>
      <sz val="12"/>
      <color theme="1"/>
      <name val="Calibri"/>
      <family val="2"/>
      <scheme val="minor"/>
    </font>
    <font>
      <sz val="12"/>
      <color rgb="FFFF0000"/>
      <name val="Calibri"/>
      <family val="2"/>
      <scheme val="minor"/>
    </font>
    <font>
      <sz val="12"/>
      <color rgb="FFFF0000"/>
      <name val="Calibri"/>
      <family val="2"/>
    </font>
    <font>
      <b/>
      <i/>
      <sz val="12"/>
      <color theme="1"/>
      <name val="Calibri"/>
      <family val="2"/>
      <scheme val="minor"/>
    </font>
    <font>
      <b/>
      <sz val="12"/>
      <color rgb="FF7030A0"/>
      <name val="Calibri"/>
      <family val="2"/>
      <scheme val="minor"/>
    </font>
    <font>
      <b/>
      <u/>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18" fillId="0" borderId="0"/>
  </cellStyleXfs>
  <cellXfs count="111">
    <xf numFmtId="0" fontId="0" fillId="0" borderId="0" xfId="0"/>
    <xf numFmtId="0" fontId="3" fillId="2" borderId="0" xfId="0" applyFont="1" applyFill="1"/>
    <xf numFmtId="0" fontId="0" fillId="2" borderId="0" xfId="0" applyFill="1"/>
    <xf numFmtId="0" fontId="7" fillId="2" borderId="4" xfId="0" applyFont="1" applyFill="1" applyBorder="1"/>
    <xf numFmtId="0" fontId="3" fillId="3" borderId="6" xfId="0" applyFont="1" applyFill="1" applyBorder="1" applyAlignment="1" applyProtection="1">
      <alignment horizontal="left"/>
      <protection locked="0"/>
    </xf>
    <xf numFmtId="0" fontId="8" fillId="2" borderId="0" xfId="0" applyFont="1" applyFill="1" applyBorder="1"/>
    <xf numFmtId="0" fontId="9" fillId="2" borderId="5" xfId="0" applyFont="1" applyFill="1" applyBorder="1" applyAlignment="1" applyProtection="1">
      <alignment horizontal="left"/>
      <protection locked="0"/>
    </xf>
    <xf numFmtId="0" fontId="3" fillId="3" borderId="7" xfId="0" applyFont="1" applyFill="1" applyBorder="1" applyProtection="1">
      <protection locked="0"/>
    </xf>
    <xf numFmtId="0" fontId="8" fillId="2" borderId="0" xfId="0" applyFont="1" applyFill="1" applyBorder="1" applyAlignment="1">
      <alignment horizontal="right"/>
    </xf>
    <xf numFmtId="0" fontId="3" fillId="2" borderId="5" xfId="0" applyFont="1" applyFill="1" applyBorder="1" applyAlignment="1" applyProtection="1">
      <alignment horizontal="left"/>
      <protection locked="0"/>
    </xf>
    <xf numFmtId="0" fontId="3" fillId="3" borderId="8" xfId="0" applyFont="1" applyFill="1" applyBorder="1" applyAlignment="1" applyProtection="1">
      <alignment horizontal="left"/>
      <protection locked="0"/>
    </xf>
    <xf numFmtId="49" fontId="10" fillId="2" borderId="5" xfId="0" applyNumberFormat="1" applyFont="1" applyFill="1" applyBorder="1" applyAlignment="1" applyProtection="1">
      <alignment horizontal="right"/>
      <protection locked="0"/>
    </xf>
    <xf numFmtId="0" fontId="8" fillId="2" borderId="0" xfId="0" applyFont="1" applyFill="1" applyBorder="1" applyAlignment="1">
      <alignment horizontal="right" wrapText="1"/>
    </xf>
    <xf numFmtId="49" fontId="10" fillId="0" borderId="5" xfId="0" applyNumberFormat="1" applyFont="1" applyFill="1" applyBorder="1" applyAlignment="1" applyProtection="1">
      <alignment horizontal="right"/>
      <protection locked="0"/>
    </xf>
    <xf numFmtId="0" fontId="3" fillId="2" borderId="9" xfId="0" applyFont="1" applyFill="1" applyBorder="1"/>
    <xf numFmtId="0" fontId="0" fillId="2" borderId="9" xfId="0" applyFill="1" applyBorder="1"/>
    <xf numFmtId="0" fontId="8" fillId="2" borderId="0" xfId="0" applyFont="1" applyFill="1" applyBorder="1" applyAlignment="1">
      <alignment horizontal="right" vertical="top" wrapText="1"/>
    </xf>
    <xf numFmtId="0" fontId="11" fillId="2" borderId="5" xfId="0" applyFont="1" applyFill="1" applyBorder="1" applyAlignment="1">
      <alignment vertical="top" wrapText="1"/>
    </xf>
    <xf numFmtId="0" fontId="3" fillId="3" borderId="6" xfId="0" applyFont="1" applyFill="1" applyBorder="1" applyAlignment="1" applyProtection="1">
      <protection locked="0"/>
    </xf>
    <xf numFmtId="0" fontId="12" fillId="2" borderId="0" xfId="0" applyFont="1" applyFill="1" applyBorder="1" applyAlignment="1">
      <alignment horizontal="right" wrapText="1"/>
    </xf>
    <xf numFmtId="0" fontId="13" fillId="2" borderId="5" xfId="0" applyFont="1" applyFill="1" applyBorder="1" applyAlignment="1">
      <alignment horizontal="left" wrapText="1"/>
    </xf>
    <xf numFmtId="0" fontId="3" fillId="3" borderId="6" xfId="0" applyFont="1" applyFill="1" applyBorder="1" applyProtection="1">
      <protection locked="0"/>
    </xf>
    <xf numFmtId="0" fontId="0" fillId="2" borderId="0" xfId="0" applyFill="1" applyBorder="1"/>
    <xf numFmtId="0" fontId="0" fillId="2" borderId="4" xfId="0" applyFill="1" applyBorder="1"/>
    <xf numFmtId="0" fontId="16" fillId="2" borderId="0" xfId="0" applyFont="1" applyFill="1" applyBorder="1"/>
    <xf numFmtId="0" fontId="16" fillId="2" borderId="5" xfId="0" applyFont="1" applyFill="1" applyBorder="1"/>
    <xf numFmtId="0" fontId="21" fillId="2" borderId="6" xfId="2" applyFont="1" applyFill="1" applyBorder="1"/>
    <xf numFmtId="0" fontId="24" fillId="2" borderId="0" xfId="0" applyFont="1" applyFill="1" applyBorder="1" applyAlignment="1">
      <alignment horizontal="right"/>
    </xf>
    <xf numFmtId="44" fontId="19" fillId="3" borderId="6" xfId="1" applyFont="1" applyFill="1" applyBorder="1" applyProtection="1">
      <protection locked="0"/>
    </xf>
    <xf numFmtId="1" fontId="22" fillId="2" borderId="6" xfId="0" applyNumberFormat="1" applyFont="1" applyFill="1" applyBorder="1"/>
    <xf numFmtId="44" fontId="0" fillId="2" borderId="0" xfId="0" applyNumberFormat="1" applyFill="1"/>
    <xf numFmtId="0" fontId="19" fillId="2" borderId="0" xfId="0" applyFont="1" applyFill="1" applyBorder="1" applyAlignment="1">
      <alignment horizontal="right"/>
    </xf>
    <xf numFmtId="10" fontId="19" fillId="3" borderId="6" xfId="0" applyNumberFormat="1" applyFont="1" applyFill="1" applyBorder="1" applyProtection="1">
      <protection locked="0"/>
    </xf>
    <xf numFmtId="10" fontId="20" fillId="2" borderId="5" xfId="0" applyNumberFormat="1" applyFont="1" applyFill="1" applyBorder="1"/>
    <xf numFmtId="0" fontId="3" fillId="2" borderId="0" xfId="0" applyFont="1" applyFill="1" applyBorder="1" applyAlignment="1">
      <alignment horizontal="right"/>
    </xf>
    <xf numFmtId="0" fontId="3" fillId="2" borderId="6" xfId="0" applyFont="1" applyFill="1" applyBorder="1"/>
    <xf numFmtId="14" fontId="22" fillId="2" borderId="6" xfId="0" applyNumberFormat="1" applyFont="1" applyFill="1" applyBorder="1"/>
    <xf numFmtId="164" fontId="3" fillId="2" borderId="6" xfId="0" applyNumberFormat="1" applyFont="1" applyFill="1" applyBorder="1" applyAlignment="1">
      <alignment horizontal="right"/>
    </xf>
    <xf numFmtId="44" fontId="20" fillId="2" borderId="5" xfId="1" applyFont="1" applyFill="1" applyBorder="1"/>
    <xf numFmtId="44" fontId="25" fillId="0" borderId="14" xfId="1" applyFont="1" applyFill="1" applyBorder="1"/>
    <xf numFmtId="44" fontId="26" fillId="2" borderId="5" xfId="1" applyFont="1" applyFill="1" applyBorder="1" applyAlignment="1">
      <alignment wrapText="1"/>
    </xf>
    <xf numFmtId="0" fontId="10" fillId="2" borderId="0" xfId="0" applyFont="1" applyFill="1" applyBorder="1" applyAlignment="1">
      <alignment horizontal="right"/>
    </xf>
    <xf numFmtId="44" fontId="9" fillId="2" borderId="0" xfId="1" applyFont="1" applyFill="1" applyBorder="1" applyProtection="1">
      <protection locked="0"/>
    </xf>
    <xf numFmtId="43" fontId="22" fillId="2" borderId="6" xfId="0" applyNumberFormat="1" applyFont="1" applyFill="1" applyBorder="1"/>
    <xf numFmtId="44" fontId="3" fillId="0" borderId="0" xfId="1" applyFont="1" applyFill="1" applyBorder="1" applyProtection="1">
      <protection locked="0"/>
    </xf>
    <xf numFmtId="0" fontId="28" fillId="2" borderId="6" xfId="2" applyFont="1" applyFill="1" applyBorder="1" applyAlignment="1">
      <alignment horizontal="right"/>
    </xf>
    <xf numFmtId="43" fontId="29" fillId="2" borderId="6" xfId="0" applyNumberFormat="1" applyFont="1" applyFill="1" applyBorder="1"/>
    <xf numFmtId="0" fontId="3" fillId="2" borderId="0" xfId="0" applyFont="1" applyFill="1" applyBorder="1"/>
    <xf numFmtId="0" fontId="30" fillId="2" borderId="6" xfId="0" applyFont="1" applyFill="1" applyBorder="1" applyAlignment="1">
      <alignment horizontal="right"/>
    </xf>
    <xf numFmtId="43" fontId="17" fillId="2" borderId="6" xfId="0" applyNumberFormat="1" applyFont="1" applyFill="1" applyBorder="1"/>
    <xf numFmtId="0" fontId="3" fillId="2" borderId="0" xfId="0" applyFont="1" applyFill="1" applyAlignment="1">
      <alignment horizontal="right"/>
    </xf>
    <xf numFmtId="165" fontId="0" fillId="2" borderId="0" xfId="0" applyNumberFormat="1" applyFill="1"/>
    <xf numFmtId="44" fontId="3" fillId="2" borderId="6" xfId="0" applyNumberFormat="1" applyFont="1" applyFill="1" applyBorder="1"/>
    <xf numFmtId="44" fontId="22" fillId="2" borderId="5" xfId="1" applyFont="1" applyFill="1" applyBorder="1" applyAlignment="1"/>
    <xf numFmtId="44" fontId="3" fillId="2" borderId="14" xfId="1" applyFont="1" applyFill="1" applyBorder="1"/>
    <xf numFmtId="0" fontId="19" fillId="2" borderId="0" xfId="0" applyFont="1" applyFill="1" applyAlignment="1">
      <alignment horizontal="left"/>
    </xf>
    <xf numFmtId="49" fontId="3" fillId="2" borderId="6" xfId="0" applyNumberFormat="1" applyFont="1" applyFill="1" applyBorder="1" applyAlignment="1">
      <alignment horizontal="right"/>
    </xf>
    <xf numFmtId="44" fontId="3" fillId="2" borderId="8" xfId="0" applyNumberFormat="1" applyFont="1" applyFill="1" applyBorder="1"/>
    <xf numFmtId="44" fontId="3" fillId="2" borderId="20" xfId="1" applyFont="1" applyFill="1" applyBorder="1"/>
    <xf numFmtId="14" fontId="0" fillId="2" borderId="6" xfId="0" applyNumberFormat="1" applyFont="1" applyFill="1" applyBorder="1"/>
    <xf numFmtId="14" fontId="0" fillId="2" borderId="6" xfId="0" applyNumberFormat="1" applyFill="1" applyBorder="1"/>
    <xf numFmtId="0" fontId="16" fillId="2" borderId="0" xfId="0" applyFont="1" applyFill="1"/>
    <xf numFmtId="0" fontId="20" fillId="2" borderId="4" xfId="0" applyFont="1" applyFill="1" applyBorder="1" applyAlignment="1">
      <alignment horizontal="right"/>
    </xf>
    <xf numFmtId="0" fontId="20" fillId="2" borderId="0" xfId="0" applyFont="1" applyFill="1" applyBorder="1" applyAlignment="1">
      <alignment horizontal="right"/>
    </xf>
    <xf numFmtId="44" fontId="20" fillId="2" borderId="16" xfId="0" applyNumberFormat="1" applyFont="1" applyFill="1" applyBorder="1"/>
    <xf numFmtId="166" fontId="20" fillId="2" borderId="9" xfId="1" applyNumberFormat="1" applyFont="1" applyFill="1" applyBorder="1"/>
    <xf numFmtId="14" fontId="23" fillId="2" borderId="5" xfId="0" applyNumberFormat="1" applyFont="1" applyFill="1" applyBorder="1" applyAlignment="1" applyProtection="1">
      <alignment horizontal="center" vertical="top" wrapText="1"/>
      <protection locked="0"/>
    </xf>
    <xf numFmtId="0" fontId="33" fillId="0" borderId="0" xfId="0" applyFont="1" applyAlignment="1">
      <alignment wrapText="1"/>
    </xf>
    <xf numFmtId="0" fontId="33" fillId="0" borderId="0" xfId="0" applyFont="1"/>
    <xf numFmtId="0" fontId="35" fillId="2" borderId="0" xfId="0" applyFont="1" applyFill="1"/>
    <xf numFmtId="0" fontId="36" fillId="2" borderId="0" xfId="0" applyFont="1" applyFill="1"/>
    <xf numFmtId="0" fontId="38" fillId="0" borderId="0" xfId="0" applyFont="1"/>
    <xf numFmtId="0" fontId="20" fillId="5" borderId="0" xfId="0" applyFont="1" applyFill="1" applyBorder="1" applyAlignment="1">
      <alignment horizontal="right"/>
    </xf>
    <xf numFmtId="44" fontId="20" fillId="5" borderId="9" xfId="0" applyNumberFormat="1" applyFont="1" applyFill="1" applyBorder="1"/>
    <xf numFmtId="0" fontId="3" fillId="4" borderId="6" xfId="0" applyFont="1" applyFill="1" applyBorder="1" applyAlignment="1">
      <alignment horizontal="center"/>
    </xf>
    <xf numFmtId="0" fontId="3" fillId="2" borderId="15" xfId="0" applyFont="1" applyFill="1" applyBorder="1" applyAlignment="1">
      <alignment horizontal="right"/>
    </xf>
    <xf numFmtId="0" fontId="3" fillId="2" borderId="16" xfId="0" applyFont="1" applyFill="1" applyBorder="1" applyAlignment="1">
      <alignment horizontal="right"/>
    </xf>
    <xf numFmtId="0" fontId="15" fillId="4" borderId="11" xfId="0" applyFont="1" applyFill="1" applyBorder="1" applyAlignment="1">
      <alignment horizontal="center"/>
    </xf>
    <xf numFmtId="0" fontId="15" fillId="4" borderId="12" xfId="0" applyFont="1" applyFill="1" applyBorder="1" applyAlignment="1">
      <alignment horizontal="center"/>
    </xf>
    <xf numFmtId="0" fontId="15" fillId="4" borderId="13" xfId="0" applyFont="1" applyFill="1" applyBorder="1" applyAlignment="1">
      <alignment horizontal="center"/>
    </xf>
    <xf numFmtId="0" fontId="25" fillId="2" borderId="4" xfId="0" applyFont="1" applyFill="1" applyBorder="1" applyAlignment="1">
      <alignment horizontal="right"/>
    </xf>
    <xf numFmtId="0" fontId="25" fillId="2" borderId="0" xfId="0" applyFont="1" applyFill="1" applyBorder="1" applyAlignment="1">
      <alignment horizontal="right"/>
    </xf>
    <xf numFmtId="2" fontId="27" fillId="2" borderId="5" xfId="1" applyNumberFormat="1" applyFont="1" applyFill="1" applyBorder="1" applyAlignment="1">
      <alignment horizontal="center" wrapText="1"/>
    </xf>
    <xf numFmtId="0" fontId="31" fillId="2" borderId="4"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23" fillId="2" borderId="5" xfId="0" applyNumberFormat="1" applyFont="1" applyFill="1" applyBorder="1" applyAlignment="1">
      <alignment horizontal="center" vertical="top" wrapText="1"/>
    </xf>
    <xf numFmtId="0" fontId="23" fillId="2" borderId="17" xfId="0" applyNumberFormat="1" applyFont="1" applyFill="1" applyBorder="1" applyAlignment="1">
      <alignment horizontal="center" vertical="top" wrapText="1"/>
    </xf>
    <xf numFmtId="0" fontId="19" fillId="2" borderId="15" xfId="0" applyFont="1" applyFill="1" applyBorder="1" applyAlignment="1">
      <alignment horizontal="right" vertical="top"/>
    </xf>
    <xf numFmtId="0" fontId="19" fillId="2" borderId="16" xfId="0" applyFont="1" applyFill="1" applyBorder="1" applyAlignment="1">
      <alignment horizontal="right" vertical="top"/>
    </xf>
    <xf numFmtId="0" fontId="0" fillId="2" borderId="4" xfId="0" applyFont="1" applyFill="1" applyBorder="1" applyAlignment="1">
      <alignment horizontal="right" wrapText="1"/>
    </xf>
    <xf numFmtId="0" fontId="0" fillId="2" borderId="18" xfId="0" applyFont="1" applyFill="1" applyBorder="1" applyAlignment="1">
      <alignment horizontal="right" wrapText="1"/>
    </xf>
    <xf numFmtId="44" fontId="26" fillId="2" borderId="19" xfId="0" applyNumberFormat="1" applyFont="1" applyFill="1" applyBorder="1" applyAlignment="1">
      <alignment horizontal="left" vertical="center" wrapText="1"/>
    </xf>
    <xf numFmtId="44" fontId="26" fillId="2" borderId="21" xfId="0" applyNumberFormat="1" applyFont="1" applyFill="1" applyBorder="1" applyAlignment="1">
      <alignment horizontal="left" vertical="center" wrapText="1"/>
    </xf>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4" fillId="2" borderId="4" xfId="0" applyFont="1" applyFill="1" applyBorder="1" applyAlignment="1">
      <alignment horizontal="center"/>
    </xf>
    <xf numFmtId="0" fontId="4" fillId="2" borderId="0" xfId="0" applyFont="1" applyFill="1" applyBorder="1" applyAlignment="1">
      <alignment horizontal="center"/>
    </xf>
    <xf numFmtId="0" fontId="4" fillId="2" borderId="5" xfId="0" applyFont="1" applyFill="1" applyBorder="1" applyAlignment="1">
      <alignment horizontal="center"/>
    </xf>
    <xf numFmtId="0" fontId="5" fillId="2" borderId="4" xfId="0" applyFont="1" applyFill="1" applyBorder="1" applyAlignment="1">
      <alignment horizontal="center"/>
    </xf>
    <xf numFmtId="0" fontId="5" fillId="2" borderId="0" xfId="0" applyFont="1" applyFill="1" applyBorder="1" applyAlignment="1">
      <alignment horizontal="center"/>
    </xf>
    <xf numFmtId="0" fontId="5" fillId="2" borderId="5" xfId="0" applyFont="1" applyFill="1" applyBorder="1" applyAlignment="1">
      <alignment horizontal="center"/>
    </xf>
    <xf numFmtId="0" fontId="6" fillId="2" borderId="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14" fillId="0" borderId="10" xfId="0" applyFont="1" applyFill="1" applyBorder="1" applyAlignment="1">
      <alignment horizontal="center" wrapText="1"/>
    </xf>
    <xf numFmtId="0" fontId="14" fillId="0" borderId="5" xfId="0" applyFont="1" applyFill="1" applyBorder="1" applyAlignment="1">
      <alignment horizontal="center" wrapText="1"/>
    </xf>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enabutler/Desktop/ContractCalculator2017_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Calculator"/>
      <sheetName val="Mid-Semester &quot;B&quot; Contract Hire"/>
      <sheetName val="Academic Year"/>
      <sheetName val="TERM Mid-Semester &quot;B&quot;"/>
      <sheetName val="UNSOM New Hire"/>
      <sheetName val="Temp Salaried"/>
      <sheetName val="RETIREMENT PLANS"/>
      <sheetName val="Annual Updates"/>
    </sheetNames>
    <sheetDataSet>
      <sheetData sheetId="0">
        <row r="18">
          <cell r="C18">
            <v>0</v>
          </cell>
        </row>
        <row r="33">
          <cell r="E33" t="str">
            <v>Yes</v>
          </cell>
        </row>
        <row r="34">
          <cell r="E34" t="str">
            <v>No</v>
          </cell>
        </row>
      </sheetData>
      <sheetData sheetId="1">
        <row r="4">
          <cell r="H4">
            <v>43091</v>
          </cell>
        </row>
        <row r="5">
          <cell r="G5">
            <v>43116</v>
          </cell>
          <cell r="H5">
            <v>43241</v>
          </cell>
        </row>
        <row r="6">
          <cell r="G6">
            <v>42917</v>
          </cell>
          <cell r="H6">
            <v>43281</v>
          </cell>
        </row>
      </sheetData>
      <sheetData sheetId="2"/>
      <sheetData sheetId="3"/>
      <sheetData sheetId="4"/>
      <sheetData sheetId="5"/>
      <sheetData sheetId="6">
        <row r="1">
          <cell r="A1" t="str">
            <v>RETIRE_PLAN</v>
          </cell>
          <cell r="B1" t="str">
            <v>EPR_REDUCE</v>
          </cell>
          <cell r="C1" t="str">
            <v>REDUCTION</v>
          </cell>
        </row>
        <row r="2">
          <cell r="A2" t="str">
            <v>1</v>
          </cell>
          <cell r="B2">
            <v>1</v>
          </cell>
          <cell r="C2">
            <v>0</v>
          </cell>
        </row>
        <row r="3">
          <cell r="A3" t="str">
            <v>2</v>
          </cell>
          <cell r="B3">
            <v>0.82744300000000004</v>
          </cell>
          <cell r="C3">
            <v>0.17255699999999996</v>
          </cell>
        </row>
        <row r="4">
          <cell r="A4" t="str">
            <v>3</v>
          </cell>
          <cell r="B4">
            <v>1</v>
          </cell>
          <cell r="C4">
            <v>0</v>
          </cell>
        </row>
        <row r="5">
          <cell r="A5" t="str">
            <v>5</v>
          </cell>
          <cell r="B5">
            <v>1</v>
          </cell>
          <cell r="C5">
            <v>0</v>
          </cell>
        </row>
        <row r="6">
          <cell r="A6" t="str">
            <v>6</v>
          </cell>
          <cell r="B6">
            <v>1</v>
          </cell>
          <cell r="C6">
            <v>0</v>
          </cell>
        </row>
        <row r="7">
          <cell r="A7" t="str">
            <v>7</v>
          </cell>
          <cell r="B7">
            <v>1</v>
          </cell>
          <cell r="C7">
            <v>0</v>
          </cell>
        </row>
        <row r="8">
          <cell r="A8" t="str">
            <v>8</v>
          </cell>
          <cell r="B8">
            <v>0.87719000000000003</v>
          </cell>
          <cell r="C8">
            <v>0.12280999999999997</v>
          </cell>
        </row>
        <row r="9">
          <cell r="A9" t="str">
            <v>G</v>
          </cell>
          <cell r="B9">
            <v>1</v>
          </cell>
          <cell r="C9">
            <v>0</v>
          </cell>
        </row>
        <row r="10">
          <cell r="A10" t="str">
            <v>B</v>
          </cell>
          <cell r="B10">
            <v>1</v>
          </cell>
          <cell r="C10">
            <v>0</v>
          </cell>
        </row>
        <row r="11">
          <cell r="A11" t="str">
            <v>D</v>
          </cell>
          <cell r="B11">
            <v>0.87719000000000003</v>
          </cell>
          <cell r="C11">
            <v>0.12280999999999997</v>
          </cell>
        </row>
        <row r="12">
          <cell r="A12" t="str">
            <v>C</v>
          </cell>
          <cell r="B12">
            <v>1</v>
          </cell>
          <cell r="C12">
            <v>0</v>
          </cell>
        </row>
        <row r="13">
          <cell r="A13" t="str">
            <v>4</v>
          </cell>
          <cell r="B13">
            <v>1</v>
          </cell>
          <cell r="C13">
            <v>0</v>
          </cell>
        </row>
        <row r="14">
          <cell r="A14" t="str">
            <v>A</v>
          </cell>
          <cell r="B14">
            <v>1</v>
          </cell>
          <cell r="C14">
            <v>0</v>
          </cell>
        </row>
        <row r="15">
          <cell r="A15" t="str">
            <v>F</v>
          </cell>
          <cell r="B15">
            <v>1</v>
          </cell>
          <cell r="C15">
            <v>0</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workbookViewId="0">
      <selection activeCell="C16" sqref="C16"/>
    </sheetView>
  </sheetViews>
  <sheetFormatPr defaultColWidth="8.85546875" defaultRowHeight="18.75" x14ac:dyDescent="0.3"/>
  <cols>
    <col min="1" max="1" width="22.28515625" style="2" customWidth="1"/>
    <col min="2" max="2" width="40" style="61" customWidth="1"/>
    <col min="3" max="3" width="21.7109375" style="61" customWidth="1"/>
    <col min="4" max="4" width="19.85546875" style="61" customWidth="1"/>
    <col min="5" max="5" width="31.28515625" style="1" hidden="1" customWidth="1"/>
    <col min="6" max="6" width="10.42578125" style="2" hidden="1" customWidth="1"/>
    <col min="7" max="7" width="11" style="2" hidden="1" customWidth="1"/>
    <col min="8" max="8" width="10" style="2" hidden="1" customWidth="1"/>
    <col min="9" max="9" width="11" style="2" hidden="1" customWidth="1"/>
    <col min="10" max="10" width="18.42578125" style="2" customWidth="1"/>
    <col min="11" max="16384" width="8.85546875" style="2"/>
  </cols>
  <sheetData>
    <row r="1" spans="1:7" ht="31.5" x14ac:dyDescent="0.5">
      <c r="A1" s="97" t="s">
        <v>37</v>
      </c>
      <c r="B1" s="98"/>
      <c r="C1" s="98"/>
      <c r="D1" s="99"/>
    </row>
    <row r="2" spans="1:7" ht="26.25" x14ac:dyDescent="0.4">
      <c r="A2" s="100" t="s">
        <v>34</v>
      </c>
      <c r="B2" s="101"/>
      <c r="C2" s="101"/>
      <c r="D2" s="102"/>
    </row>
    <row r="3" spans="1:7" ht="26.25" x14ac:dyDescent="0.4">
      <c r="A3" s="100" t="s">
        <v>35</v>
      </c>
      <c r="B3" s="101"/>
      <c r="C3" s="101"/>
      <c r="D3" s="102"/>
    </row>
    <row r="4" spans="1:7" ht="21" thickBot="1" x14ac:dyDescent="0.35">
      <c r="A4" s="103"/>
      <c r="B4" s="104"/>
      <c r="C4" s="104"/>
      <c r="D4" s="105"/>
    </row>
    <row r="5" spans="1:7" ht="23.25" hidden="1" x14ac:dyDescent="0.25">
      <c r="A5" s="106" t="s">
        <v>0</v>
      </c>
      <c r="B5" s="107"/>
      <c r="C5" s="107"/>
      <c r="D5" s="108"/>
    </row>
    <row r="6" spans="1:7" ht="17.25" hidden="1" x14ac:dyDescent="0.3">
      <c r="A6" s="3" t="s">
        <v>1</v>
      </c>
      <c r="B6" s="4"/>
      <c r="C6" s="5"/>
      <c r="D6" s="6"/>
    </row>
    <row r="7" spans="1:7" ht="18" hidden="1" thickBot="1" x14ac:dyDescent="0.35">
      <c r="A7" s="3" t="s">
        <v>2</v>
      </c>
      <c r="B7" s="7" t="s">
        <v>32</v>
      </c>
      <c r="C7" s="8"/>
      <c r="D7" s="9"/>
    </row>
    <row r="8" spans="1:7" hidden="1" thickTop="1" thickBot="1" x14ac:dyDescent="0.35">
      <c r="A8" s="3" t="s">
        <v>3</v>
      </c>
      <c r="B8" s="10"/>
      <c r="C8" s="8"/>
      <c r="D8" s="11"/>
    </row>
    <row r="9" spans="1:7" ht="18" hidden="1" thickBot="1" x14ac:dyDescent="0.35">
      <c r="A9" s="3" t="s">
        <v>4</v>
      </c>
      <c r="B9" s="4"/>
      <c r="C9" s="12"/>
      <c r="D9" s="13" t="s">
        <v>5</v>
      </c>
      <c r="E9" s="14" t="s">
        <v>6</v>
      </c>
      <c r="F9" s="15"/>
    </row>
    <row r="10" spans="1:7" ht="17.25" hidden="1" x14ac:dyDescent="0.3">
      <c r="A10" s="3" t="s">
        <v>7</v>
      </c>
      <c r="B10" s="4"/>
      <c r="C10" s="16"/>
      <c r="D10" s="17" t="s">
        <v>5</v>
      </c>
    </row>
    <row r="11" spans="1:7" ht="17.25" hidden="1" x14ac:dyDescent="0.3">
      <c r="A11" s="3" t="s">
        <v>8</v>
      </c>
      <c r="B11" s="18"/>
      <c r="C11" s="19"/>
      <c r="D11" s="20" t="str">
        <f>IF(D8="8",C18, IF(D8="2",C18, IF(D8="D",C18," ")))</f>
        <v xml:space="preserve"> </v>
      </c>
    </row>
    <row r="12" spans="1:7" ht="17.25" hidden="1" x14ac:dyDescent="0.3">
      <c r="A12" s="3" t="s">
        <v>9</v>
      </c>
      <c r="B12" s="21"/>
      <c r="C12" s="109"/>
      <c r="D12" s="110"/>
    </row>
    <row r="13" spans="1:7" ht="16.5" hidden="1" thickBot="1" x14ac:dyDescent="0.3">
      <c r="A13" s="94"/>
      <c r="B13" s="95"/>
      <c r="C13" s="95"/>
      <c r="D13" s="96"/>
    </row>
    <row r="14" spans="1:7" ht="24" thickBot="1" x14ac:dyDescent="0.4">
      <c r="A14" s="77" t="s">
        <v>10</v>
      </c>
      <c r="B14" s="78"/>
      <c r="C14" s="78"/>
      <c r="D14" s="79"/>
      <c r="G14" s="22"/>
    </row>
    <row r="15" spans="1:7" ht="15.75" x14ac:dyDescent="0.25">
      <c r="A15" s="23"/>
      <c r="B15" s="27" t="s">
        <v>45</v>
      </c>
      <c r="C15" s="28">
        <v>1000</v>
      </c>
      <c r="D15" s="66"/>
      <c r="E15" s="26" t="s">
        <v>11</v>
      </c>
      <c r="F15" s="29" t="e">
        <f>(YEAR(DATE(YEAR(#REF!),MONTH(#REF!),1)-1)-YEAR(DATE(YEAR(#REF!),MONTH(#REF!)+1,0)))*12+MONTH(DATE(YEAR(#REF!),MONTH(#REF!),1)-1)-MONTH(DATE(YEAR(#REF!),MONTH(#REF!)+1,0))</f>
        <v>#REF!</v>
      </c>
      <c r="G15" s="30"/>
    </row>
    <row r="16" spans="1:7" x14ac:dyDescent="0.3">
      <c r="A16" s="23"/>
      <c r="B16" s="31" t="s">
        <v>12</v>
      </c>
      <c r="C16" s="32">
        <v>1</v>
      </c>
      <c r="D16" s="33"/>
      <c r="E16" s="26" t="s">
        <v>13</v>
      </c>
      <c r="F16" s="29" t="e">
        <f>NETWORKDAYS(#REF!,EOMONTH(#REF!,0))</f>
        <v>#REF!</v>
      </c>
    </row>
    <row r="17" spans="1:6" hidden="1" x14ac:dyDescent="0.3">
      <c r="A17" s="23"/>
      <c r="B17" s="34" t="s">
        <v>14</v>
      </c>
      <c r="C17" s="35">
        <f>IF(D10="Yes",0.975,1)</f>
        <v>1</v>
      </c>
      <c r="D17" s="25"/>
      <c r="E17" s="26"/>
      <c r="F17" s="36"/>
    </row>
    <row r="18" spans="1:6" hidden="1" x14ac:dyDescent="0.3">
      <c r="A18" s="23"/>
      <c r="B18" s="34" t="s">
        <v>15</v>
      </c>
      <c r="C18" s="37" t="str">
        <f>IF(ISNA(VLOOKUP(D8,RET_PLAN,2,FALSE)),"1",VLOOKUP(D8,RET_PLAN,2,FALSE))</f>
        <v>1</v>
      </c>
      <c r="D18" s="38"/>
      <c r="E18" s="26" t="s">
        <v>16</v>
      </c>
      <c r="F18" s="29" t="e">
        <f>NETWORKDAYS(DATE(YEAR(#REF!),MONTH(#REF!),1),#REF!)</f>
        <v>#REF!</v>
      </c>
    </row>
    <row r="19" spans="1:6" ht="15.75" hidden="1" x14ac:dyDescent="0.25">
      <c r="A19" s="80" t="str">
        <f>CONCATENATE("Base pay"&amp;IF(D8="8",", EPR reduced",IF(D8="2"," EPR reduced",""))&amp;" at "&amp;TEXT('[1]Contract Calculator'!C18,"#%")&amp;" FTE:")</f>
        <v>Base pay at % FTE:</v>
      </c>
      <c r="B19" s="81"/>
      <c r="C19" s="39">
        <f>ROUND(((C15*C16)*C17)*C18,2)</f>
        <v>1000</v>
      </c>
      <c r="D19" s="40"/>
      <c r="E19" s="26"/>
      <c r="F19" s="36"/>
    </row>
    <row r="20" spans="1:6" ht="16.5" thickBot="1" x14ac:dyDescent="0.3">
      <c r="A20" s="23"/>
      <c r="B20" s="41" t="s">
        <v>17</v>
      </c>
      <c r="C20" s="42"/>
      <c r="D20" s="82"/>
      <c r="E20" s="26" t="s">
        <v>18</v>
      </c>
      <c r="F20" s="43" t="e">
        <f>((C28/#REF!)*F16)</f>
        <v>#REF!</v>
      </c>
    </row>
    <row r="21" spans="1:6" ht="16.5" hidden="1" thickBot="1" x14ac:dyDescent="0.3">
      <c r="A21" s="23"/>
      <c r="B21" s="41" t="s">
        <v>19</v>
      </c>
      <c r="C21" s="42">
        <v>0</v>
      </c>
      <c r="D21" s="82"/>
      <c r="E21" s="26" t="s">
        <v>20</v>
      </c>
      <c r="F21" s="43" t="e">
        <f>C28*F15</f>
        <v>#REF!</v>
      </c>
    </row>
    <row r="22" spans="1:6" ht="16.5" hidden="1" thickBot="1" x14ac:dyDescent="0.3">
      <c r="A22" s="23"/>
      <c r="B22" s="31"/>
      <c r="C22" s="44"/>
      <c r="D22" s="82"/>
      <c r="E22" s="26" t="s">
        <v>21</v>
      </c>
      <c r="F22" s="43" t="e">
        <f>C28/#REF!*F18</f>
        <v>#REF!</v>
      </c>
    </row>
    <row r="23" spans="1:6" ht="16.5" hidden="1" thickBot="1" x14ac:dyDescent="0.3">
      <c r="A23" s="23"/>
      <c r="B23" s="31"/>
      <c r="C23" s="44"/>
      <c r="D23" s="82"/>
      <c r="E23" s="45" t="s">
        <v>22</v>
      </c>
      <c r="F23" s="46" t="e">
        <f>SUM(F20:F22)</f>
        <v>#REF!</v>
      </c>
    </row>
    <row r="24" spans="1:6" ht="19.5" hidden="1" thickBot="1" x14ac:dyDescent="0.35">
      <c r="A24" s="23"/>
      <c r="B24" s="34" t="s">
        <v>23</v>
      </c>
      <c r="C24" s="47">
        <f>ROUND((C20+C21)*C18,2)</f>
        <v>0</v>
      </c>
      <c r="D24" s="24"/>
      <c r="E24" s="48" t="s">
        <v>24</v>
      </c>
      <c r="F24" s="49" t="e">
        <f>ROUND((ROUND($C$24/12,2)/#REF!)*$F$16,2)+ROUND(ROUND($C$24/12,2)*$F$15,2)+IF(#REF!=F33,ROUND($C$24/12,2),ROUND((ROUND($C$24/12,2)/#REF!)*$F$18,2))</f>
        <v>#REF!</v>
      </c>
    </row>
    <row r="25" spans="1:6" ht="16.5" hidden="1" thickBot="1" x14ac:dyDescent="0.3">
      <c r="A25" s="83" t="str">
        <f>IF(MID(B7,11,1)="B",IF(AND(#REF!&gt;'[1]Mid-Semester "B" Contract Hire'!G6,#REF!&lt;'[1]Mid-Semester "B" Contract Hire'!H4),"Complete all shaded fields above, then print the worksheet on the Mid-Semester B Contract Hire worksheet.",IF(AND(#REF!&gt;'[1]Mid-Semester "B" Contract Hire'!G5,#REF!&lt;'[1]Mid-Semester "B" Contract Hire'!H5),"Complete all shaded fields above, then print the worksheet on the Mid-Semester B Contract Hire worksheet."," ")),"")</f>
        <v/>
      </c>
      <c r="B25" s="84"/>
      <c r="C25" s="84"/>
      <c r="D25" s="85"/>
      <c r="E25" s="50"/>
      <c r="F25" s="51"/>
    </row>
    <row r="26" spans="1:6" ht="16.5" hidden="1" thickBot="1" x14ac:dyDescent="0.3">
      <c r="A26" s="23"/>
      <c r="B26" s="34" t="s">
        <v>25</v>
      </c>
      <c r="C26" s="52">
        <v>5000</v>
      </c>
      <c r="D26" s="53"/>
    </row>
    <row r="27" spans="1:6" ht="16.5" hidden="1" thickBot="1" x14ac:dyDescent="0.3">
      <c r="A27" s="23"/>
      <c r="B27" s="34" t="s">
        <v>26</v>
      </c>
      <c r="C27" s="54"/>
      <c r="D27" s="53"/>
    </row>
    <row r="28" spans="1:6" ht="19.5" thickBot="1" x14ac:dyDescent="0.35">
      <c r="A28" s="23"/>
      <c r="B28" s="72" t="s">
        <v>38</v>
      </c>
      <c r="C28" s="73">
        <f>(C15*12)/C16</f>
        <v>12000</v>
      </c>
      <c r="D28" s="86"/>
    </row>
    <row r="29" spans="1:6" ht="19.5" thickBot="1" x14ac:dyDescent="0.35">
      <c r="A29" s="62"/>
      <c r="B29" s="63" t="s">
        <v>39</v>
      </c>
      <c r="C29" s="65">
        <f>((C28*C16)/12)</f>
        <v>1000</v>
      </c>
      <c r="D29" s="86"/>
      <c r="E29" s="55"/>
    </row>
    <row r="30" spans="1:6" ht="19.5" thickBot="1" x14ac:dyDescent="0.35">
      <c r="A30" s="88"/>
      <c r="B30" s="89"/>
      <c r="C30" s="64"/>
      <c r="D30" s="87"/>
      <c r="E30" s="56" t="s">
        <v>27</v>
      </c>
    </row>
    <row r="31" spans="1:6" ht="15.75" hidden="1" x14ac:dyDescent="0.25">
      <c r="A31" s="90" t="s">
        <v>28</v>
      </c>
      <c r="B31" s="91"/>
      <c r="C31" s="57">
        <f>IF(B7="Letter of Appointment",0,IF(D9="Yes",0,ROUND(C26*-0.023,2)))</f>
        <v>-115</v>
      </c>
      <c r="D31" s="92" t="str">
        <f>IF(D9="Yes"," ","*Deduction is taken through payroll and is not reflected in the Contract Amount.")</f>
        <v>*Deduction is taken through payroll and is not reflected in the Contract Amount.</v>
      </c>
      <c r="E31" s="56" t="s">
        <v>5</v>
      </c>
    </row>
    <row r="32" spans="1:6" ht="15.75" hidden="1" x14ac:dyDescent="0.25">
      <c r="A32" s="23"/>
      <c r="B32" s="34" t="s">
        <v>29</v>
      </c>
      <c r="C32" s="52">
        <f>IF(B7="Letter of Appointment",0,(C26+C31)+C27)</f>
        <v>4885</v>
      </c>
      <c r="D32" s="92"/>
      <c r="E32" s="74" t="s">
        <v>30</v>
      </c>
      <c r="F32" s="74"/>
    </row>
    <row r="33" spans="1:6" ht="16.5" hidden="1" thickBot="1" x14ac:dyDescent="0.3">
      <c r="A33" s="75" t="s">
        <v>31</v>
      </c>
      <c r="B33" s="76"/>
      <c r="C33" s="58">
        <f>C32*12</f>
        <v>58620</v>
      </c>
      <c r="D33" s="93"/>
      <c r="E33" s="59">
        <f>'[1]Mid-Semester "B" Contract Hire'!G6</f>
        <v>42917</v>
      </c>
      <c r="F33" s="60">
        <f>'[1]Mid-Semester "B" Contract Hire'!H6</f>
        <v>43281</v>
      </c>
    </row>
    <row r="35" spans="1:6" x14ac:dyDescent="0.3">
      <c r="A35" s="69" t="s">
        <v>33</v>
      </c>
      <c r="B35" s="70"/>
      <c r="C35" s="70"/>
    </row>
  </sheetData>
  <sheetProtection algorithmName="SHA-512" hashValue="RkmhPRfbm6HrQUABA/iIedQGQeByVzJBWTfzN0URhesFvyxrwS7LDFYg26xaOUG7CpBIyydw/D0oV8pi1ZVe8g==" saltValue="+ol+O7K6grczybBewhzexw==" spinCount="100000" sheet="1" objects="1" scenarios="1"/>
  <protectedRanges>
    <protectedRange sqref="C15:C16" name="User Entry"/>
  </protectedRanges>
  <mergeCells count="18">
    <mergeCell ref="A13:D13"/>
    <mergeCell ref="A1:D1"/>
    <mergeCell ref="A2:D2"/>
    <mergeCell ref="A4:D4"/>
    <mergeCell ref="A5:D5"/>
    <mergeCell ref="C12:D12"/>
    <mergeCell ref="A3:D3"/>
    <mergeCell ref="E32:F32"/>
    <mergeCell ref="A33:B33"/>
    <mergeCell ref="A14:D14"/>
    <mergeCell ref="A19:B19"/>
    <mergeCell ref="D20:D21"/>
    <mergeCell ref="D22:D23"/>
    <mergeCell ref="A25:D25"/>
    <mergeCell ref="D28:D30"/>
    <mergeCell ref="A30:B30"/>
    <mergeCell ref="A31:B31"/>
    <mergeCell ref="D31:D33"/>
  </mergeCells>
  <dataValidations count="2">
    <dataValidation type="list" allowBlank="1" showInputMessage="1" showErrorMessage="1" sqref="B12">
      <formula1>"Tenure Track, Non-tenure Track, Tenured"</formula1>
    </dataValidation>
    <dataValidation type="list" allowBlank="1" showInputMessage="1" showErrorMessage="1" sqref="D9:D10">
      <formula1>Yes_No</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defaultRowHeight="15" x14ac:dyDescent="0.25"/>
  <cols>
    <col min="1" max="1" width="125.28515625" customWidth="1"/>
  </cols>
  <sheetData>
    <row r="1" spans="1:1" ht="15.75" x14ac:dyDescent="0.25">
      <c r="A1" s="68" t="s">
        <v>40</v>
      </c>
    </row>
    <row r="2" spans="1:1" ht="15.75" x14ac:dyDescent="0.25">
      <c r="A2" s="68" t="s">
        <v>41</v>
      </c>
    </row>
    <row r="3" spans="1:1" ht="31.5" x14ac:dyDescent="0.25">
      <c r="A3" s="67" t="s">
        <v>43</v>
      </c>
    </row>
    <row r="4" spans="1:1" ht="15.75" x14ac:dyDescent="0.25">
      <c r="A4" s="67"/>
    </row>
    <row r="5" spans="1:1" ht="15.75" x14ac:dyDescent="0.25">
      <c r="A5" s="71" t="s">
        <v>36</v>
      </c>
    </row>
    <row r="7" spans="1:1" ht="47.25" x14ac:dyDescent="0.25">
      <c r="A7" s="67" t="s">
        <v>42</v>
      </c>
    </row>
    <row r="8" spans="1:1" ht="15.75" x14ac:dyDescent="0.25">
      <c r="A8" s="68"/>
    </row>
    <row r="9" spans="1:1" ht="78.75" x14ac:dyDescent="0.25">
      <c r="A9" s="67" t="s">
        <v>44</v>
      </c>
    </row>
  </sheetData>
  <sheetProtection algorithmName="SHA-512" hashValue="mzUw+BikE2bNU2wl0EnaYbznUCqQA2+tm06FmOnNQ6LABg1kKoSh+g+Ph00ZiD8JVH8Xa8tLCCCvr5Zp1cC+PQ==" saltValue="2USDKJkzxk6aM0MszkbsG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INSTRUCTIONS</vt:lpstr>
    </vt:vector>
  </TitlesOfParts>
  <Company>University Of Nevada, Reno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Butler</dc:creator>
  <cp:lastModifiedBy>Brian Steen</cp:lastModifiedBy>
  <dcterms:created xsi:type="dcterms:W3CDTF">2017-09-27T17:42:50Z</dcterms:created>
  <dcterms:modified xsi:type="dcterms:W3CDTF">2017-10-06T19:30:44Z</dcterms:modified>
</cp:coreProperties>
</file>