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roups\Budget Office\COMMON\Website Backup\documents\resources\"/>
    </mc:Choice>
  </mc:AlternateContent>
  <bookViews>
    <workbookView xWindow="120" yWindow="150" windowWidth="24915" windowHeight="11820"/>
  </bookViews>
  <sheets>
    <sheet name="FY17 Fringe Benefit Estimator" sheetId="2" r:id="rId1"/>
    <sheet name="EXAMPLE" sheetId="7" r:id="rId2"/>
  </sheets>
  <calcPr calcId="152511"/>
</workbook>
</file>

<file path=xl/calcChain.xml><?xml version="1.0" encoding="utf-8"?>
<calcChain xmlns="http://schemas.openxmlformats.org/spreadsheetml/2006/main">
  <c r="B18" i="7" l="1"/>
  <c r="C29" i="2"/>
  <c r="B18" i="2"/>
  <c r="D29" i="7" l="1"/>
  <c r="D28" i="7"/>
  <c r="C28" i="7"/>
  <c r="J27" i="7"/>
  <c r="J30" i="7" s="1"/>
  <c r="J31" i="7" s="1"/>
  <c r="G27" i="7"/>
  <c r="F27" i="7"/>
  <c r="F30" i="7" s="1"/>
  <c r="F31" i="7" s="1"/>
  <c r="D27" i="7"/>
  <c r="G21" i="7"/>
  <c r="D21" i="7"/>
  <c r="C21" i="7"/>
  <c r="C29" i="7" s="1"/>
  <c r="D20" i="7"/>
  <c r="C20" i="7"/>
  <c r="J19" i="7"/>
  <c r="I19" i="7"/>
  <c r="I27" i="7" s="1"/>
  <c r="I30" i="7" s="1"/>
  <c r="I31" i="7" s="1"/>
  <c r="G19" i="7"/>
  <c r="F19" i="7"/>
  <c r="D19" i="7"/>
  <c r="C19" i="7"/>
  <c r="C27" i="7" s="1"/>
  <c r="C28" i="2"/>
  <c r="D19" i="2"/>
  <c r="C19" i="2"/>
  <c r="C27" i="2" s="1"/>
  <c r="C21" i="2"/>
  <c r="H29" i="7" l="1"/>
  <c r="H30" i="7" s="1"/>
  <c r="H31" i="7" s="1"/>
  <c r="G29" i="7"/>
  <c r="D30" i="7"/>
  <c r="D31" i="7" s="1"/>
  <c r="C30" i="7"/>
  <c r="C31" i="7" s="1"/>
  <c r="G30" i="7"/>
  <c r="G31" i="7" s="1"/>
  <c r="C30" i="2"/>
  <c r="C31" i="2" s="1"/>
  <c r="D29" i="2"/>
  <c r="G21" i="2"/>
  <c r="D21" i="2"/>
  <c r="D20" i="2"/>
  <c r="C20" i="2"/>
  <c r="J19" i="2"/>
  <c r="J27" i="2" s="1"/>
  <c r="J30" i="2" s="1"/>
  <c r="J31" i="2" s="1"/>
  <c r="I19" i="2"/>
  <c r="G19" i="2"/>
  <c r="G27" i="2" s="1"/>
  <c r="F19" i="2"/>
  <c r="F27" i="2" s="1"/>
  <c r="F30" i="2" s="1"/>
  <c r="F31" i="2" s="1"/>
  <c r="G29" i="2" l="1"/>
  <c r="H29" i="2" s="1"/>
  <c r="H30" i="2" s="1"/>
  <c r="H31" i="2" s="1"/>
  <c r="I27" i="2"/>
  <c r="I30" i="2" s="1"/>
  <c r="I31" i="2" s="1"/>
  <c r="D28" i="2"/>
  <c r="D27" i="2"/>
  <c r="G30" i="2" l="1"/>
  <c r="G31" i="2" s="1"/>
  <c r="D30" i="2"/>
  <c r="D31" i="2" l="1"/>
</calcChain>
</file>

<file path=xl/sharedStrings.xml><?xml version="1.0" encoding="utf-8"?>
<sst xmlns="http://schemas.openxmlformats.org/spreadsheetml/2006/main" count="146" uniqueCount="45">
  <si>
    <t>Health Insurance</t>
  </si>
  <si>
    <t>Workers Comp</t>
  </si>
  <si>
    <t>Medicare</t>
  </si>
  <si>
    <t>Unemployment Insurance</t>
  </si>
  <si>
    <t>REGIA</t>
  </si>
  <si>
    <t>Workers Compensation</t>
  </si>
  <si>
    <t>Retirement-Regular</t>
  </si>
  <si>
    <t>Retirement-Regular EPC</t>
  </si>
  <si>
    <t>Retirement-Police</t>
  </si>
  <si>
    <t>Retirement-Police EPC</t>
  </si>
  <si>
    <t>Professional</t>
  </si>
  <si>
    <t>Position</t>
  </si>
  <si>
    <t>Workers Compensation (on first $36,000)</t>
  </si>
  <si>
    <t>Regular</t>
  </si>
  <si>
    <t>Fringe Categories</t>
  </si>
  <si>
    <t>Rate</t>
  </si>
  <si>
    <t>Fringe Benefits</t>
  </si>
  <si>
    <t>Total Fringe</t>
  </si>
  <si>
    <t>Classified</t>
  </si>
  <si>
    <t xml:space="preserve">Letter of </t>
  </si>
  <si>
    <t>Appointment</t>
  </si>
  <si>
    <t>Without Benefits</t>
  </si>
  <si>
    <t>With Benefits</t>
  </si>
  <si>
    <t>1.0 FTE</t>
  </si>
  <si>
    <t>Temporary/Short-Term/Student Hires</t>
  </si>
  <si>
    <t>Graduate</t>
  </si>
  <si>
    <t>Student</t>
  </si>
  <si>
    <t>Undergraduate</t>
  </si>
  <si>
    <t>*</t>
  </si>
  <si>
    <t>a</t>
  </si>
  <si>
    <t>Permanent FTE Positions</t>
  </si>
  <si>
    <t>Total Commitment</t>
  </si>
  <si>
    <t>Health Insurance Premium (Monthly)</t>
  </si>
  <si>
    <t>Summary Fringe Rates</t>
  </si>
  <si>
    <t>Plus Fixed Health Insurance per month</t>
  </si>
  <si>
    <t>* Graduate Health Insurance Premium - Up to $1,000/Yr depending on status</t>
  </si>
  <si>
    <t>Fringe Estimator for common Position Types</t>
  </si>
  <si>
    <t>RPA</t>
  </si>
  <si>
    <t>Months</t>
  </si>
  <si>
    <t>Health</t>
  </si>
  <si>
    <t>Fringe Calculation:</t>
  </si>
  <si>
    <t>ENTER COMPENSATION AMOUNT:</t>
  </si>
  <si>
    <t>For Cost Projection Purposes</t>
  </si>
  <si>
    <t>Note:  Fringe rates are dependant on the employee hired status.  This is an estimator for Cost Projection purposes only.</t>
  </si>
  <si>
    <t>FY18 LEGISLATIVELY APPROVED FRINGE BENEFIT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</si>
</sst>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1" formatCode="_(* #,##0_);_(* \(#,##0\);_(* &quot;-&quot;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Webdings"/>
      <family val="1"/>
      <charset val="2"/>
    </font>
    <font>
      <sz val="14"/>
      <color theme="1"/>
      <name val="Marlett"/>
      <charset val="2"/>
    </font>
    <font>
      <sz val="14"/>
      <color theme="1"/>
      <name val="Calibri"/>
      <family val="2"/>
    </font>
    <font>
      <b/>
      <sz val="11"/>
      <color rgb="FF0000FF"/>
      <name val="Calibri"/>
      <family val="2"/>
    </font>
    <font>
      <sz val="11"/>
      <name val="Calibri"/>
      <family val="2"/>
    </font>
    <font>
      <u/>
      <sz val="11"/>
      <color theme="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left" indent="1"/>
    </xf>
    <xf numFmtId="0" fontId="1" fillId="0" borderId="0" xfId="0" applyFont="1"/>
    <xf numFmtId="4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Border="1"/>
    <xf numFmtId="0" fontId="1" fillId="0" borderId="0" xfId="0" applyFont="1" applyAlignment="1">
      <alignment horizontal="left" inden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41" fontId="0" fillId="0" borderId="9" xfId="0" applyNumberFormat="1" applyBorder="1" applyAlignment="1">
      <alignment horizontal="center"/>
    </xf>
    <xf numFmtId="41" fontId="0" fillId="0" borderId="10" xfId="0" applyNumberForma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9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0" fillId="0" borderId="10" xfId="0" applyBorder="1"/>
    <xf numFmtId="6" fontId="1" fillId="0" borderId="10" xfId="0" applyNumberFormat="1" applyFont="1" applyBorder="1" applyAlignment="1"/>
    <xf numFmtId="6" fontId="0" fillId="0" borderId="10" xfId="0" applyNumberFormat="1" applyBorder="1" applyAlignment="1"/>
    <xf numFmtId="6" fontId="1" fillId="0" borderId="11" xfId="0" applyNumberFormat="1" applyFont="1" applyBorder="1" applyAlignment="1"/>
    <xf numFmtId="41" fontId="0" fillId="0" borderId="10" xfId="0" applyNumberFormat="1" applyBorder="1"/>
    <xf numFmtId="0" fontId="4" fillId="0" borderId="10" xfId="0" applyFont="1" applyBorder="1" applyAlignment="1">
      <alignment horizontal="center"/>
    </xf>
    <xf numFmtId="0" fontId="2" fillId="0" borderId="10" xfId="0" applyFont="1" applyBorder="1"/>
    <xf numFmtId="6" fontId="0" fillId="0" borderId="10" xfId="0" applyNumberFormat="1" applyBorder="1" applyAlignment="1">
      <alignment horizontal="center"/>
    </xf>
    <xf numFmtId="0" fontId="0" fillId="0" borderId="9" xfId="0" applyBorder="1"/>
    <xf numFmtId="0" fontId="5" fillId="0" borderId="0" xfId="0" applyFont="1"/>
    <xf numFmtId="6" fontId="5" fillId="0" borderId="10" xfId="0" applyNumberFormat="1" applyFont="1" applyBorder="1" applyAlignment="1" applyProtection="1">
      <protection locked="0"/>
    </xf>
    <xf numFmtId="0" fontId="6" fillId="0" borderId="0" xfId="0" applyFont="1" applyAlignment="1">
      <alignment horizontal="left" indent="1"/>
    </xf>
    <xf numFmtId="0" fontId="7" fillId="0" borderId="0" xfId="0" applyFont="1"/>
    <xf numFmtId="164" fontId="0" fillId="0" borderId="10" xfId="0" applyNumberFormat="1" applyBorder="1" applyAlignment="1">
      <alignment horizontal="center"/>
    </xf>
    <xf numFmtId="41" fontId="0" fillId="2" borderId="0" xfId="0" applyNumberFormat="1" applyFill="1" applyBorder="1" applyAlignment="1">
      <alignment horizontal="center"/>
    </xf>
    <xf numFmtId="41" fontId="0" fillId="0" borderId="11" xfId="0" applyNumberFormat="1" applyBorder="1" applyAlignment="1">
      <alignment horizontal="center"/>
    </xf>
    <xf numFmtId="41" fontId="0" fillId="2" borderId="1" xfId="0" applyNumberFormat="1" applyFill="1" applyBorder="1" applyAlignment="1">
      <alignment horizontal="center"/>
    </xf>
    <xf numFmtId="41" fontId="0" fillId="0" borderId="11" xfId="0" applyNumberFormat="1" applyBorder="1"/>
    <xf numFmtId="0" fontId="0" fillId="0" borderId="11" xfId="0" applyBorder="1"/>
    <xf numFmtId="0" fontId="0" fillId="0" borderId="0" xfId="0" applyAlignment="1">
      <alignment horizontal="left" indent="2"/>
    </xf>
    <xf numFmtId="41" fontId="0" fillId="0" borderId="13" xfId="0" applyNumberFormat="1" applyBorder="1"/>
    <xf numFmtId="0" fontId="0" fillId="0" borderId="1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6" fontId="5" fillId="0" borderId="15" xfId="0" applyNumberFormat="1" applyFont="1" applyBorder="1" applyAlignment="1" applyProtection="1">
      <protection locked="0"/>
    </xf>
    <xf numFmtId="0" fontId="0" fillId="0" borderId="12" xfId="0" applyBorder="1"/>
    <xf numFmtId="0" fontId="0" fillId="0" borderId="13" xfId="0" applyBorder="1"/>
    <xf numFmtId="41" fontId="0" fillId="0" borderId="6" xfId="0" applyNumberFormat="1" applyBorder="1" applyAlignment="1">
      <alignment horizontal="center"/>
    </xf>
    <xf numFmtId="6" fontId="0" fillId="0" borderId="13" xfId="0" applyNumberFormat="1" applyBorder="1" applyAlignment="1"/>
    <xf numFmtId="6" fontId="1" fillId="0" borderId="13" xfId="0" applyNumberFormat="1" applyFont="1" applyBorder="1" applyAlignment="1"/>
    <xf numFmtId="6" fontId="1" fillId="0" borderId="14" xfId="0" applyNumberFormat="1" applyFont="1" applyBorder="1" applyAlignment="1"/>
    <xf numFmtId="6" fontId="5" fillId="0" borderId="6" xfId="0" applyNumberFormat="1" applyFont="1" applyBorder="1" applyAlignment="1" applyProtection="1">
      <protection locked="0"/>
    </xf>
    <xf numFmtId="6" fontId="5" fillId="0" borderId="13" xfId="0" applyNumberFormat="1" applyFont="1" applyBorder="1" applyAlignment="1" applyProtection="1">
      <protection locked="0"/>
    </xf>
    <xf numFmtId="0" fontId="1" fillId="0" borderId="0" xfId="0" applyFont="1" applyAlignment="1">
      <alignment horizontal="left" indent="2"/>
    </xf>
    <xf numFmtId="6" fontId="0" fillId="0" borderId="6" xfId="0" applyNumberFormat="1" applyBorder="1" applyAlignment="1"/>
    <xf numFmtId="6" fontId="1" fillId="0" borderId="6" xfId="0" applyNumberFormat="1" applyFont="1" applyBorder="1" applyAlignment="1"/>
    <xf numFmtId="6" fontId="1" fillId="0" borderId="8" xfId="0" applyNumberFormat="1" applyFont="1" applyBorder="1" applyAlignment="1"/>
    <xf numFmtId="38" fontId="5" fillId="0" borderId="9" xfId="0" applyNumberFormat="1" applyFont="1" applyBorder="1" applyAlignment="1" applyProtection="1">
      <alignment horizontal="center"/>
      <protection locked="0"/>
    </xf>
    <xf numFmtId="6" fontId="5" fillId="0" borderId="7" xfId="0" applyNumberFormat="1" applyFont="1" applyBorder="1" applyAlignment="1" applyProtection="1">
      <protection locked="0"/>
    </xf>
    <xf numFmtId="0" fontId="1" fillId="0" borderId="9" xfId="0" applyFont="1" applyBorder="1" applyAlignment="1">
      <alignment horizontal="center"/>
    </xf>
    <xf numFmtId="10" fontId="0" fillId="0" borderId="10" xfId="0" applyNumberFormat="1" applyBorder="1"/>
    <xf numFmtId="10" fontId="6" fillId="0" borderId="10" xfId="0" applyNumberFormat="1" applyFont="1" applyBorder="1"/>
    <xf numFmtId="164" fontId="0" fillId="0" borderId="10" xfId="0" applyNumberFormat="1" applyBorder="1"/>
    <xf numFmtId="0" fontId="1" fillId="0" borderId="10" xfId="0" applyFont="1" applyBorder="1"/>
    <xf numFmtId="6" fontId="0" fillId="0" borderId="10" xfId="0" applyNumberFormat="1" applyBorder="1"/>
    <xf numFmtId="0" fontId="1" fillId="0" borderId="11" xfId="0" applyFont="1" applyBorder="1"/>
    <xf numFmtId="0" fontId="0" fillId="0" borderId="5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1" fillId="0" borderId="15" xfId="0" applyFont="1" applyBorder="1"/>
    <xf numFmtId="0" fontId="8" fillId="0" borderId="0" xfId="0" applyFont="1" applyAlignment="1">
      <alignment horizontal="left" indent="1"/>
    </xf>
    <xf numFmtId="164" fontId="0" fillId="0" borderId="11" xfId="0" applyNumberFormat="1" applyBorder="1"/>
    <xf numFmtId="41" fontId="0" fillId="0" borderId="6" xfId="0" applyNumberForma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0" fontId="0" fillId="0" borderId="9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 vertical="center"/>
    </xf>
    <xf numFmtId="41" fontId="0" fillId="0" borderId="12" xfId="0" applyNumberFormat="1" applyBorder="1" applyAlignment="1">
      <alignment horizontal="center"/>
    </xf>
    <xf numFmtId="41" fontId="0" fillId="0" borderId="7" xfId="0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6" xfId="0" applyNumberForma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0" fillId="0" borderId="13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6" fontId="1" fillId="0" borderId="14" xfId="0" applyNumberFormat="1" applyFont="1" applyBorder="1" applyAlignment="1">
      <alignment horizontal="right"/>
    </xf>
    <xf numFmtId="6" fontId="1" fillId="0" borderId="8" xfId="0" applyNumberFormat="1" applyFont="1" applyBorder="1" applyAlignment="1">
      <alignment horizontal="right"/>
    </xf>
    <xf numFmtId="6" fontId="0" fillId="0" borderId="13" xfId="0" applyNumberFormat="1" applyBorder="1" applyAlignment="1">
      <alignment horizontal="right"/>
    </xf>
    <xf numFmtId="6" fontId="0" fillId="0" borderId="6" xfId="0" applyNumberFormat="1" applyBorder="1" applyAlignment="1">
      <alignment horizontal="right"/>
    </xf>
    <xf numFmtId="6" fontId="0" fillId="0" borderId="12" xfId="0" applyNumberFormat="1" applyBorder="1" applyAlignment="1">
      <alignment horizontal="right"/>
    </xf>
    <xf numFmtId="6" fontId="0" fillId="0" borderId="7" xfId="0" applyNumberFormat="1" applyBorder="1" applyAlignment="1">
      <alignment horizontal="right"/>
    </xf>
    <xf numFmtId="6" fontId="0" fillId="0" borderId="13" xfId="0" applyNumberFormat="1" applyBorder="1" applyAlignment="1">
      <alignment horizontal="center"/>
    </xf>
    <xf numFmtId="6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18</xdr:row>
      <xdr:rowOff>9525</xdr:rowOff>
    </xdr:from>
    <xdr:to>
      <xdr:col>5</xdr:col>
      <xdr:colOff>257175</xdr:colOff>
      <xdr:row>20</xdr:row>
      <xdr:rowOff>0</xdr:rowOff>
    </xdr:to>
    <xdr:sp macro="" textlink="">
      <xdr:nvSpPr>
        <xdr:cNvPr id="2" name="Right Brace 1"/>
        <xdr:cNvSpPr/>
      </xdr:nvSpPr>
      <xdr:spPr>
        <a:xfrm>
          <a:off x="5114925" y="3667125"/>
          <a:ext cx="257175" cy="3714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18</xdr:row>
      <xdr:rowOff>9525</xdr:rowOff>
    </xdr:from>
    <xdr:to>
      <xdr:col>5</xdr:col>
      <xdr:colOff>257175</xdr:colOff>
      <xdr:row>20</xdr:row>
      <xdr:rowOff>0</xdr:rowOff>
    </xdr:to>
    <xdr:sp macro="" textlink="">
      <xdr:nvSpPr>
        <xdr:cNvPr id="2" name="Right Brace 1"/>
        <xdr:cNvSpPr/>
      </xdr:nvSpPr>
      <xdr:spPr>
        <a:xfrm>
          <a:off x="5543550" y="3857625"/>
          <a:ext cx="257175" cy="3714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pane ySplit="9" topLeftCell="A10" activePane="bottomLeft" state="frozen"/>
      <selection pane="bottomLeft" activeCell="N22" sqref="N22"/>
    </sheetView>
  </sheetViews>
  <sheetFormatPr defaultRowHeight="15" x14ac:dyDescent="0.25"/>
  <cols>
    <col min="1" max="1" width="40" customWidth="1"/>
    <col min="2" max="2" width="10" customWidth="1"/>
    <col min="3" max="3" width="16" customWidth="1"/>
    <col min="4" max="4" width="15.42578125" customWidth="1"/>
    <col min="5" max="5" width="1.7109375" customWidth="1"/>
    <col min="6" max="6" width="17" customWidth="1"/>
    <col min="7" max="7" width="7.7109375" bestFit="1" customWidth="1"/>
    <col min="8" max="8" width="9.85546875" customWidth="1"/>
    <col min="9" max="9" width="15.5703125" customWidth="1"/>
    <col min="10" max="10" width="15" customWidth="1"/>
  </cols>
  <sheetData>
    <row r="1" spans="1:10" x14ac:dyDescent="0.25">
      <c r="A1" t="s">
        <v>44</v>
      </c>
    </row>
    <row r="2" spans="1:10" x14ac:dyDescent="0.25">
      <c r="A2" t="s">
        <v>36</v>
      </c>
    </row>
    <row r="3" spans="1:10" x14ac:dyDescent="0.25">
      <c r="A3" s="28" t="s">
        <v>42</v>
      </c>
    </row>
    <row r="4" spans="1:10" x14ac:dyDescent="0.25">
      <c r="C4" s="73" t="s">
        <v>30</v>
      </c>
      <c r="D4" s="74"/>
      <c r="E4" s="3"/>
      <c r="F4" s="73" t="s">
        <v>24</v>
      </c>
      <c r="G4" s="75"/>
      <c r="H4" s="75"/>
      <c r="I4" s="75"/>
      <c r="J4" s="74"/>
    </row>
    <row r="5" spans="1:10" x14ac:dyDescent="0.25">
      <c r="B5" s="5"/>
      <c r="C5" s="10" t="s">
        <v>10</v>
      </c>
      <c r="D5" s="10" t="s">
        <v>18</v>
      </c>
      <c r="E5" s="3"/>
      <c r="F5" s="10" t="s">
        <v>19</v>
      </c>
      <c r="G5" s="78" t="s">
        <v>19</v>
      </c>
      <c r="H5" s="79"/>
      <c r="I5" s="10" t="s">
        <v>25</v>
      </c>
      <c r="J5" s="10" t="s">
        <v>27</v>
      </c>
    </row>
    <row r="6" spans="1:10" x14ac:dyDescent="0.25">
      <c r="B6" s="5"/>
      <c r="C6" s="11" t="s">
        <v>11</v>
      </c>
      <c r="D6" s="11" t="s">
        <v>11</v>
      </c>
      <c r="E6" s="3"/>
      <c r="F6" s="11" t="s">
        <v>20</v>
      </c>
      <c r="G6" s="80" t="s">
        <v>20</v>
      </c>
      <c r="H6" s="81"/>
      <c r="I6" s="11" t="s">
        <v>26</v>
      </c>
      <c r="J6" s="11" t="s">
        <v>26</v>
      </c>
    </row>
    <row r="7" spans="1:10" x14ac:dyDescent="0.25">
      <c r="B7" s="5"/>
      <c r="C7" s="11" t="s">
        <v>13</v>
      </c>
      <c r="D7" s="11" t="s">
        <v>13</v>
      </c>
      <c r="E7" s="30"/>
      <c r="F7" s="11" t="s">
        <v>21</v>
      </c>
      <c r="G7" s="80" t="s">
        <v>22</v>
      </c>
      <c r="H7" s="81"/>
      <c r="I7" s="20"/>
      <c r="J7" s="16"/>
    </row>
    <row r="8" spans="1:10" x14ac:dyDescent="0.25">
      <c r="B8" s="5"/>
      <c r="C8" s="31" t="s">
        <v>23</v>
      </c>
      <c r="D8" s="31" t="s">
        <v>23</v>
      </c>
      <c r="E8" s="32"/>
      <c r="F8" s="31"/>
      <c r="G8" s="80" t="s">
        <v>37</v>
      </c>
      <c r="H8" s="81"/>
      <c r="I8" s="33"/>
      <c r="J8" s="34"/>
    </row>
    <row r="9" spans="1:10" x14ac:dyDescent="0.25">
      <c r="A9" s="2" t="s">
        <v>14</v>
      </c>
      <c r="B9" s="56" t="s">
        <v>15</v>
      </c>
      <c r="C9" s="44"/>
      <c r="D9" s="11"/>
      <c r="E9" s="3"/>
      <c r="F9" s="36"/>
      <c r="G9" s="78"/>
      <c r="H9" s="79"/>
      <c r="I9" s="20"/>
      <c r="J9" s="16"/>
    </row>
    <row r="10" spans="1:10" ht="19.5" x14ac:dyDescent="0.25">
      <c r="A10" s="1" t="s">
        <v>6</v>
      </c>
      <c r="B10" s="57">
        <v>0.14499999999999999</v>
      </c>
      <c r="C10" s="39" t="s">
        <v>29</v>
      </c>
      <c r="D10" s="12" t="s">
        <v>29</v>
      </c>
      <c r="E10" s="4"/>
      <c r="F10" s="37"/>
      <c r="G10" s="82" t="s">
        <v>29</v>
      </c>
      <c r="H10" s="83"/>
      <c r="I10" s="16"/>
      <c r="J10" s="16"/>
    </row>
    <row r="11" spans="1:10" ht="19.5" x14ac:dyDescent="0.25">
      <c r="A11" s="1" t="s">
        <v>7</v>
      </c>
      <c r="B11" s="57">
        <v>0.28000000000000003</v>
      </c>
      <c r="C11" s="39"/>
      <c r="D11" s="13"/>
      <c r="E11" s="4"/>
      <c r="F11" s="37"/>
      <c r="G11" s="80"/>
      <c r="H11" s="81"/>
      <c r="I11" s="16"/>
      <c r="J11" s="16"/>
    </row>
    <row r="12" spans="1:10" x14ac:dyDescent="0.25">
      <c r="A12" s="27" t="s">
        <v>8</v>
      </c>
      <c r="B12" s="58">
        <v>0.20749999999999999</v>
      </c>
      <c r="C12" s="40"/>
      <c r="D12" s="13"/>
      <c r="E12" s="4"/>
      <c r="F12" s="37"/>
      <c r="G12" s="80"/>
      <c r="H12" s="81"/>
      <c r="I12" s="16"/>
      <c r="J12" s="16"/>
    </row>
    <row r="13" spans="1:10" x14ac:dyDescent="0.25">
      <c r="A13" s="27" t="s">
        <v>9</v>
      </c>
      <c r="B13" s="58">
        <v>0.40500000000000003</v>
      </c>
      <c r="C13" s="40"/>
      <c r="D13" s="13"/>
      <c r="E13" s="4"/>
      <c r="F13" s="37"/>
      <c r="G13" s="80"/>
      <c r="H13" s="81"/>
      <c r="I13" s="16"/>
      <c r="J13" s="16"/>
    </row>
    <row r="14" spans="1:10" ht="19.5" x14ac:dyDescent="0.25">
      <c r="A14" s="1" t="s">
        <v>2</v>
      </c>
      <c r="B14" s="57">
        <v>1.4499999999999999E-2</v>
      </c>
      <c r="C14" s="39" t="s">
        <v>29</v>
      </c>
      <c r="D14" s="12" t="s">
        <v>29</v>
      </c>
      <c r="E14" s="4"/>
      <c r="F14" s="38" t="s">
        <v>29</v>
      </c>
      <c r="G14" s="82" t="s">
        <v>29</v>
      </c>
      <c r="H14" s="83"/>
      <c r="I14" s="16"/>
      <c r="J14" s="16"/>
    </row>
    <row r="15" spans="1:10" ht="19.5" x14ac:dyDescent="0.25">
      <c r="A15" s="1" t="s">
        <v>3</v>
      </c>
      <c r="B15" s="57">
        <v>2E-3</v>
      </c>
      <c r="C15" s="39" t="s">
        <v>29</v>
      </c>
      <c r="D15" s="12" t="s">
        <v>29</v>
      </c>
      <c r="E15" s="4"/>
      <c r="F15" s="38" t="s">
        <v>29</v>
      </c>
      <c r="G15" s="82" t="s">
        <v>29</v>
      </c>
      <c r="H15" s="83"/>
      <c r="I15" s="16"/>
      <c r="J15" s="16"/>
    </row>
    <row r="16" spans="1:10" ht="20.25" x14ac:dyDescent="0.3">
      <c r="A16" s="1" t="s">
        <v>4</v>
      </c>
      <c r="B16" s="57">
        <v>2.6599999999999999E-2</v>
      </c>
      <c r="C16" s="39" t="s">
        <v>29</v>
      </c>
      <c r="D16" s="12" t="s">
        <v>29</v>
      </c>
      <c r="E16" s="4"/>
      <c r="F16" s="37"/>
      <c r="G16" s="80"/>
      <c r="H16" s="81"/>
      <c r="I16" s="16"/>
      <c r="J16" s="22"/>
    </row>
    <row r="17" spans="1:10" ht="19.5" x14ac:dyDescent="0.25">
      <c r="A17" s="1" t="s">
        <v>5</v>
      </c>
      <c r="B17" s="57">
        <v>1.4999999999999999E-2</v>
      </c>
      <c r="C17" s="39" t="s">
        <v>29</v>
      </c>
      <c r="D17" s="12" t="s">
        <v>29</v>
      </c>
      <c r="E17" s="4"/>
      <c r="F17" s="38" t="s">
        <v>29</v>
      </c>
      <c r="G17" s="82" t="s">
        <v>29</v>
      </c>
      <c r="H17" s="83"/>
      <c r="I17" s="12" t="s">
        <v>29</v>
      </c>
      <c r="J17" s="12" t="s">
        <v>29</v>
      </c>
    </row>
    <row r="18" spans="1:10" ht="20.25" x14ac:dyDescent="0.3">
      <c r="A18" s="1" t="s">
        <v>32</v>
      </c>
      <c r="B18" s="68">
        <f>8916/12</f>
        <v>743</v>
      </c>
      <c r="C18" s="39" t="s">
        <v>29</v>
      </c>
      <c r="D18" s="12" t="s">
        <v>29</v>
      </c>
      <c r="E18" s="4"/>
      <c r="F18" s="37"/>
      <c r="G18" s="84" t="s">
        <v>29</v>
      </c>
      <c r="H18" s="85"/>
      <c r="I18" s="21" t="s">
        <v>28</v>
      </c>
      <c r="J18" s="16"/>
    </row>
    <row r="19" spans="1:10" x14ac:dyDescent="0.25">
      <c r="A19" s="63" t="s">
        <v>33</v>
      </c>
      <c r="B19" s="16"/>
      <c r="C19" s="14">
        <f>+B10+B14+B15+B16</f>
        <v>0.18809999999999999</v>
      </c>
      <c r="D19" s="14">
        <f>+B10+B14+B15+B16</f>
        <v>0.18809999999999999</v>
      </c>
      <c r="E19" s="4"/>
      <c r="F19" s="76">
        <f>+B14+B15+B17</f>
        <v>3.15E-2</v>
      </c>
      <c r="G19" s="86">
        <f>+B10+B14+B15+B17</f>
        <v>0.17649999999999999</v>
      </c>
      <c r="H19" s="87"/>
      <c r="I19" s="76">
        <f>+B17</f>
        <v>1.4999999999999999E-2</v>
      </c>
      <c r="J19" s="76">
        <f>+B17</f>
        <v>1.4999999999999999E-2</v>
      </c>
    </row>
    <row r="20" spans="1:10" x14ac:dyDescent="0.25">
      <c r="A20" s="64" t="s">
        <v>12</v>
      </c>
      <c r="B20" s="59"/>
      <c r="C20" s="15">
        <f>+B17</f>
        <v>1.4999999999999999E-2</v>
      </c>
      <c r="D20" s="15">
        <f>+B17</f>
        <v>1.4999999999999999E-2</v>
      </c>
      <c r="E20" s="4"/>
      <c r="F20" s="77"/>
      <c r="G20" s="86"/>
      <c r="H20" s="87"/>
      <c r="I20" s="77"/>
      <c r="J20" s="77"/>
    </row>
    <row r="21" spans="1:10" ht="18.75" x14ac:dyDescent="0.3">
      <c r="A21" s="65" t="s">
        <v>34</v>
      </c>
      <c r="B21" s="34"/>
      <c r="C21" s="29">
        <f>+B18</f>
        <v>743</v>
      </c>
      <c r="D21" s="23">
        <f>+B18</f>
        <v>743</v>
      </c>
      <c r="E21" s="4"/>
      <c r="F21" s="23"/>
      <c r="G21" s="94">
        <f>+B18</f>
        <v>743</v>
      </c>
      <c r="H21" s="95"/>
      <c r="I21" s="21" t="s">
        <v>28</v>
      </c>
      <c r="J21" s="16"/>
    </row>
    <row r="22" spans="1:10" x14ac:dyDescent="0.25">
      <c r="B22" s="16"/>
      <c r="C22" s="24"/>
      <c r="D22" s="24"/>
      <c r="E22" s="4"/>
      <c r="F22" s="42"/>
      <c r="G22" s="24" t="s">
        <v>39</v>
      </c>
      <c r="H22" s="8"/>
      <c r="I22" s="24"/>
      <c r="J22" s="24"/>
    </row>
    <row r="23" spans="1:10" x14ac:dyDescent="0.25">
      <c r="B23" s="16"/>
      <c r="C23" s="16"/>
      <c r="D23" s="16"/>
      <c r="E23" s="4"/>
      <c r="F23" s="43"/>
      <c r="G23" s="34" t="s">
        <v>38</v>
      </c>
      <c r="H23" s="9"/>
      <c r="I23" s="16"/>
      <c r="J23" s="16"/>
    </row>
    <row r="24" spans="1:10" x14ac:dyDescent="0.25">
      <c r="A24" s="25" t="s">
        <v>41</v>
      </c>
      <c r="B24" s="66"/>
      <c r="C24" s="41">
        <v>0</v>
      </c>
      <c r="D24" s="41">
        <v>0</v>
      </c>
      <c r="E24" s="4"/>
      <c r="F24" s="41">
        <v>0</v>
      </c>
      <c r="G24" s="54">
        <v>0</v>
      </c>
      <c r="H24" s="55">
        <v>0</v>
      </c>
      <c r="I24" s="41">
        <v>0</v>
      </c>
      <c r="J24" s="41">
        <v>0</v>
      </c>
    </row>
    <row r="25" spans="1:10" x14ac:dyDescent="0.25">
      <c r="A25" s="25"/>
      <c r="B25" s="60"/>
      <c r="C25" s="26"/>
      <c r="D25" s="26"/>
      <c r="E25" s="4"/>
      <c r="F25" s="49"/>
      <c r="G25" s="92"/>
      <c r="H25" s="93"/>
      <c r="I25" s="48"/>
      <c r="J25" s="26"/>
    </row>
    <row r="26" spans="1:10" x14ac:dyDescent="0.25">
      <c r="A26" s="67" t="s">
        <v>40</v>
      </c>
      <c r="B26" s="60"/>
      <c r="C26" s="26"/>
      <c r="D26" s="26"/>
      <c r="E26" s="4"/>
      <c r="F26" s="49"/>
      <c r="G26" s="90"/>
      <c r="H26" s="91"/>
      <c r="I26" s="48"/>
      <c r="J26" s="26"/>
    </row>
    <row r="27" spans="1:10" x14ac:dyDescent="0.25">
      <c r="A27" s="35" t="s">
        <v>16</v>
      </c>
      <c r="B27" s="57"/>
      <c r="C27" s="18">
        <f>+C24*C19</f>
        <v>0</v>
      </c>
      <c r="D27" s="18">
        <f>+D24*D19</f>
        <v>0</v>
      </c>
      <c r="E27" s="4"/>
      <c r="F27" s="45">
        <f>+F24*F19</f>
        <v>0</v>
      </c>
      <c r="G27" s="90">
        <f>+H24*G19</f>
        <v>0</v>
      </c>
      <c r="H27" s="91"/>
      <c r="I27" s="51">
        <f>+I24*I19</f>
        <v>0</v>
      </c>
      <c r="J27" s="18">
        <f>+J24*J19</f>
        <v>0</v>
      </c>
    </row>
    <row r="28" spans="1:10" x14ac:dyDescent="0.25">
      <c r="A28" s="35" t="s">
        <v>1</v>
      </c>
      <c r="B28" s="57"/>
      <c r="C28" s="18" t="b">
        <f>IF(AND(0&lt;C24,36000&lt;C24),540,IF(AND(0&lt;C24,36000&gt;=C24),C24*$C$20))</f>
        <v>0</v>
      </c>
      <c r="D28" s="18" t="b">
        <f>IF(AND(0&lt;D24,36000&lt;D24),540,IF(AND(0&lt;D24,36000&gt;=D24),D24*$B$17))</f>
        <v>0</v>
      </c>
      <c r="E28" s="4"/>
      <c r="F28" s="45"/>
      <c r="G28" s="90"/>
      <c r="H28" s="91"/>
      <c r="I28" s="7"/>
      <c r="J28" s="16"/>
    </row>
    <row r="29" spans="1:10" x14ac:dyDescent="0.25">
      <c r="A29" s="35" t="s">
        <v>0</v>
      </c>
      <c r="B29" s="61"/>
      <c r="C29" s="18">
        <f>+C21*12</f>
        <v>8916</v>
      </c>
      <c r="D29" s="18">
        <f>+B18*12</f>
        <v>8916</v>
      </c>
      <c r="E29" s="4"/>
      <c r="F29" s="45"/>
      <c r="G29" s="90">
        <f>G21*G24</f>
        <v>0</v>
      </c>
      <c r="H29" s="91">
        <f>G21*G29</f>
        <v>0</v>
      </c>
      <c r="I29" s="48">
        <v>0</v>
      </c>
      <c r="J29" s="16"/>
    </row>
    <row r="30" spans="1:10" x14ac:dyDescent="0.25">
      <c r="A30" s="50" t="s">
        <v>17</v>
      </c>
      <c r="B30" s="60"/>
      <c r="C30" s="17">
        <f>+C27+C28+C29</f>
        <v>8916</v>
      </c>
      <c r="D30" s="17">
        <f>+D27+D28+D29</f>
        <v>8916</v>
      </c>
      <c r="E30" s="4"/>
      <c r="F30" s="46">
        <f>+F27+F29</f>
        <v>0</v>
      </c>
      <c r="G30" s="90">
        <f>+G27+G29</f>
        <v>0</v>
      </c>
      <c r="H30" s="91">
        <f>+G27+H29</f>
        <v>0</v>
      </c>
      <c r="I30" s="52">
        <f>+I27+I29</f>
        <v>0</v>
      </c>
      <c r="J30" s="17">
        <f>+J27+J29</f>
        <v>0</v>
      </c>
    </row>
    <row r="31" spans="1:10" x14ac:dyDescent="0.25">
      <c r="A31" s="50" t="s">
        <v>31</v>
      </c>
      <c r="B31" s="62"/>
      <c r="C31" s="19">
        <f>+C24+C30</f>
        <v>8916</v>
      </c>
      <c r="D31" s="19">
        <f>+D24+D30</f>
        <v>8916</v>
      </c>
      <c r="E31" s="72"/>
      <c r="F31" s="47">
        <f>+F24+F30</f>
        <v>0</v>
      </c>
      <c r="G31" s="88">
        <f>+H24+G30</f>
        <v>0</v>
      </c>
      <c r="H31" s="89">
        <f>+H24+H30</f>
        <v>0</v>
      </c>
      <c r="I31" s="53">
        <f>+I24+I30</f>
        <v>0</v>
      </c>
      <c r="J31" s="19">
        <f>+J24+J30</f>
        <v>0</v>
      </c>
    </row>
    <row r="33" spans="1:1" x14ac:dyDescent="0.25">
      <c r="A33" s="6" t="s">
        <v>35</v>
      </c>
    </row>
    <row r="34" spans="1:1" x14ac:dyDescent="0.25">
      <c r="A34" s="35" t="s">
        <v>43</v>
      </c>
    </row>
  </sheetData>
  <mergeCells count="28">
    <mergeCell ref="G12:H12"/>
    <mergeCell ref="G13:H13"/>
    <mergeCell ref="G16:H16"/>
    <mergeCell ref="G19:H20"/>
    <mergeCell ref="G31:H31"/>
    <mergeCell ref="G26:H26"/>
    <mergeCell ref="G25:H25"/>
    <mergeCell ref="G21:H21"/>
    <mergeCell ref="G27:H27"/>
    <mergeCell ref="G28:H28"/>
    <mergeCell ref="G29:H29"/>
    <mergeCell ref="G30:H30"/>
    <mergeCell ref="C4:D4"/>
    <mergeCell ref="F4:J4"/>
    <mergeCell ref="F19:F20"/>
    <mergeCell ref="I19:I20"/>
    <mergeCell ref="J19:J20"/>
    <mergeCell ref="G5:H5"/>
    <mergeCell ref="G6:H6"/>
    <mergeCell ref="G7:H7"/>
    <mergeCell ref="G8:H8"/>
    <mergeCell ref="G9:H9"/>
    <mergeCell ref="G10:H10"/>
    <mergeCell ref="G14:H14"/>
    <mergeCell ref="G15:H15"/>
    <mergeCell ref="G17:H17"/>
    <mergeCell ref="G18:H18"/>
    <mergeCell ref="G11:H11"/>
  </mergeCells>
  <pageMargins left="0.2" right="0.2" top="0.25" bottom="0.75" header="0.3" footer="0.3"/>
  <pageSetup scale="81" orientation="landscape" r:id="rId1"/>
  <headerFooter>
    <oddFooter>&amp;L&amp;Z&amp;F&amp;R&amp;A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4"/>
  <sheetViews>
    <sheetView workbookViewId="0">
      <pane ySplit="9" topLeftCell="A10" activePane="bottomLeft" state="frozen"/>
      <selection pane="bottomLeft" activeCell="F19" sqref="F19:F20"/>
    </sheetView>
  </sheetViews>
  <sheetFormatPr defaultRowHeight="15" x14ac:dyDescent="0.25"/>
  <cols>
    <col min="1" max="1" width="40" customWidth="1"/>
    <col min="2" max="2" width="10" customWidth="1"/>
    <col min="3" max="3" width="16" customWidth="1"/>
    <col min="4" max="4" width="15.42578125" customWidth="1"/>
    <col min="5" max="5" width="1.7109375" customWidth="1"/>
    <col min="6" max="6" width="17" customWidth="1"/>
    <col min="7" max="7" width="7.7109375" bestFit="1" customWidth="1"/>
    <col min="8" max="8" width="9.85546875" customWidth="1"/>
    <col min="9" max="9" width="15.5703125" customWidth="1"/>
    <col min="10" max="10" width="15" customWidth="1"/>
  </cols>
  <sheetData>
    <row r="1" spans="1:10" x14ac:dyDescent="0.25">
      <c r="A1" t="s">
        <v>44</v>
      </c>
    </row>
    <row r="2" spans="1:10" x14ac:dyDescent="0.25">
      <c r="A2" t="s">
        <v>36</v>
      </c>
    </row>
    <row r="3" spans="1:10" x14ac:dyDescent="0.25">
      <c r="A3" s="28" t="s">
        <v>42</v>
      </c>
    </row>
    <row r="4" spans="1:10" x14ac:dyDescent="0.25">
      <c r="C4" s="73" t="s">
        <v>30</v>
      </c>
      <c r="D4" s="74"/>
      <c r="E4" s="3"/>
      <c r="F4" s="73" t="s">
        <v>24</v>
      </c>
      <c r="G4" s="75"/>
      <c r="H4" s="75"/>
      <c r="I4" s="75"/>
      <c r="J4" s="74"/>
    </row>
    <row r="5" spans="1:10" x14ac:dyDescent="0.25">
      <c r="B5" s="5"/>
      <c r="C5" s="10" t="s">
        <v>10</v>
      </c>
      <c r="D5" s="10" t="s">
        <v>18</v>
      </c>
      <c r="E5" s="3"/>
      <c r="F5" s="10" t="s">
        <v>19</v>
      </c>
      <c r="G5" s="78" t="s">
        <v>19</v>
      </c>
      <c r="H5" s="79"/>
      <c r="I5" s="10" t="s">
        <v>25</v>
      </c>
      <c r="J5" s="10" t="s">
        <v>27</v>
      </c>
    </row>
    <row r="6" spans="1:10" x14ac:dyDescent="0.25">
      <c r="B6" s="5"/>
      <c r="C6" s="11" t="s">
        <v>11</v>
      </c>
      <c r="D6" s="11" t="s">
        <v>11</v>
      </c>
      <c r="E6" s="3"/>
      <c r="F6" s="11" t="s">
        <v>20</v>
      </c>
      <c r="G6" s="80" t="s">
        <v>20</v>
      </c>
      <c r="H6" s="81"/>
      <c r="I6" s="11" t="s">
        <v>26</v>
      </c>
      <c r="J6" s="11" t="s">
        <v>26</v>
      </c>
    </row>
    <row r="7" spans="1:10" x14ac:dyDescent="0.25">
      <c r="B7" s="5"/>
      <c r="C7" s="11" t="s">
        <v>13</v>
      </c>
      <c r="D7" s="11" t="s">
        <v>13</v>
      </c>
      <c r="E7" s="30"/>
      <c r="F7" s="11" t="s">
        <v>21</v>
      </c>
      <c r="G7" s="80" t="s">
        <v>22</v>
      </c>
      <c r="H7" s="81"/>
      <c r="I7" s="20"/>
      <c r="J7" s="16"/>
    </row>
    <row r="8" spans="1:10" x14ac:dyDescent="0.25">
      <c r="B8" s="5"/>
      <c r="C8" s="31" t="s">
        <v>23</v>
      </c>
      <c r="D8" s="31" t="s">
        <v>23</v>
      </c>
      <c r="E8" s="32"/>
      <c r="F8" s="31"/>
      <c r="G8" s="80" t="s">
        <v>37</v>
      </c>
      <c r="H8" s="81"/>
      <c r="I8" s="33"/>
      <c r="J8" s="34"/>
    </row>
    <row r="9" spans="1:10" x14ac:dyDescent="0.25">
      <c r="A9" s="2" t="s">
        <v>14</v>
      </c>
      <c r="B9" s="56" t="s">
        <v>15</v>
      </c>
      <c r="C9" s="69"/>
      <c r="D9" s="11"/>
      <c r="E9" s="3"/>
      <c r="F9" s="36"/>
      <c r="G9" s="78"/>
      <c r="H9" s="79"/>
      <c r="I9" s="20"/>
      <c r="J9" s="16"/>
    </row>
    <row r="10" spans="1:10" ht="19.5" x14ac:dyDescent="0.25">
      <c r="A10" s="1" t="s">
        <v>6</v>
      </c>
      <c r="B10" s="57">
        <v>0.14499999999999999</v>
      </c>
      <c r="C10" s="71" t="s">
        <v>29</v>
      </c>
      <c r="D10" s="12" t="s">
        <v>29</v>
      </c>
      <c r="E10" s="4"/>
      <c r="F10" s="37"/>
      <c r="G10" s="82" t="s">
        <v>29</v>
      </c>
      <c r="H10" s="83"/>
      <c r="I10" s="16"/>
      <c r="J10" s="16"/>
    </row>
    <row r="11" spans="1:10" ht="19.5" x14ac:dyDescent="0.25">
      <c r="A11" s="1" t="s">
        <v>7</v>
      </c>
      <c r="B11" s="57">
        <v>0.28000000000000003</v>
      </c>
      <c r="C11" s="71"/>
      <c r="D11" s="13"/>
      <c r="E11" s="4"/>
      <c r="F11" s="37"/>
      <c r="G11" s="80"/>
      <c r="H11" s="81"/>
      <c r="I11" s="16"/>
      <c r="J11" s="16"/>
    </row>
    <row r="12" spans="1:10" x14ac:dyDescent="0.25">
      <c r="A12" s="27" t="s">
        <v>8</v>
      </c>
      <c r="B12" s="58">
        <v>0.20749999999999999</v>
      </c>
      <c r="C12" s="40"/>
      <c r="D12" s="13"/>
      <c r="E12" s="4"/>
      <c r="F12" s="37"/>
      <c r="G12" s="80"/>
      <c r="H12" s="81"/>
      <c r="I12" s="16"/>
      <c r="J12" s="16"/>
    </row>
    <row r="13" spans="1:10" x14ac:dyDescent="0.25">
      <c r="A13" s="27" t="s">
        <v>9</v>
      </c>
      <c r="B13" s="58">
        <v>0.40500000000000003</v>
      </c>
      <c r="C13" s="40"/>
      <c r="D13" s="13"/>
      <c r="E13" s="4"/>
      <c r="F13" s="37"/>
      <c r="G13" s="80"/>
      <c r="H13" s="81"/>
      <c r="I13" s="16"/>
      <c r="J13" s="16"/>
    </row>
    <row r="14" spans="1:10" ht="19.5" x14ac:dyDescent="0.25">
      <c r="A14" s="1" t="s">
        <v>2</v>
      </c>
      <c r="B14" s="57">
        <v>1.4499999999999999E-2</v>
      </c>
      <c r="C14" s="71" t="s">
        <v>29</v>
      </c>
      <c r="D14" s="12" t="s">
        <v>29</v>
      </c>
      <c r="E14" s="4"/>
      <c r="F14" s="70" t="s">
        <v>29</v>
      </c>
      <c r="G14" s="82" t="s">
        <v>29</v>
      </c>
      <c r="H14" s="83"/>
      <c r="I14" s="16"/>
      <c r="J14" s="16"/>
    </row>
    <row r="15" spans="1:10" ht="19.5" x14ac:dyDescent="0.25">
      <c r="A15" s="1" t="s">
        <v>3</v>
      </c>
      <c r="B15" s="57">
        <v>2E-3</v>
      </c>
      <c r="C15" s="71" t="s">
        <v>29</v>
      </c>
      <c r="D15" s="12" t="s">
        <v>29</v>
      </c>
      <c r="E15" s="4"/>
      <c r="F15" s="70" t="s">
        <v>29</v>
      </c>
      <c r="G15" s="82" t="s">
        <v>29</v>
      </c>
      <c r="H15" s="83"/>
      <c r="I15" s="16"/>
      <c r="J15" s="16"/>
    </row>
    <row r="16" spans="1:10" ht="20.25" x14ac:dyDescent="0.3">
      <c r="A16" s="1" t="s">
        <v>4</v>
      </c>
      <c r="B16" s="57">
        <v>2.6599999999999999E-2</v>
      </c>
      <c r="C16" s="71" t="s">
        <v>29</v>
      </c>
      <c r="D16" s="12" t="s">
        <v>29</v>
      </c>
      <c r="E16" s="4"/>
      <c r="F16" s="37"/>
      <c r="G16" s="80"/>
      <c r="H16" s="81"/>
      <c r="I16" s="16"/>
      <c r="J16" s="22"/>
    </row>
    <row r="17" spans="1:10" ht="19.5" x14ac:dyDescent="0.25">
      <c r="A17" s="1" t="s">
        <v>5</v>
      </c>
      <c r="B17" s="57">
        <v>1.4999999999999999E-2</v>
      </c>
      <c r="C17" s="71" t="s">
        <v>29</v>
      </c>
      <c r="D17" s="12" t="s">
        <v>29</v>
      </c>
      <c r="E17" s="4"/>
      <c r="F17" s="70" t="s">
        <v>29</v>
      </c>
      <c r="G17" s="82" t="s">
        <v>29</v>
      </c>
      <c r="H17" s="83"/>
      <c r="I17" s="12" t="s">
        <v>29</v>
      </c>
      <c r="J17" s="12" t="s">
        <v>29</v>
      </c>
    </row>
    <row r="18" spans="1:10" ht="20.25" x14ac:dyDescent="0.3">
      <c r="A18" s="1" t="s">
        <v>32</v>
      </c>
      <c r="B18" s="68">
        <f>8916/12</f>
        <v>743</v>
      </c>
      <c r="C18" s="71" t="s">
        <v>29</v>
      </c>
      <c r="D18" s="12" t="s">
        <v>29</v>
      </c>
      <c r="E18" s="4"/>
      <c r="F18" s="37"/>
      <c r="G18" s="84" t="s">
        <v>29</v>
      </c>
      <c r="H18" s="85"/>
      <c r="I18" s="21" t="s">
        <v>28</v>
      </c>
      <c r="J18" s="16"/>
    </row>
    <row r="19" spans="1:10" x14ac:dyDescent="0.25">
      <c r="A19" s="63" t="s">
        <v>33</v>
      </c>
      <c r="B19" s="16"/>
      <c r="C19" s="14">
        <f>+B10+B14+B15+B16</f>
        <v>0.18809999999999999</v>
      </c>
      <c r="D19" s="14">
        <f>+B10+B14+B15+B16</f>
        <v>0.18809999999999999</v>
      </c>
      <c r="E19" s="4"/>
      <c r="F19" s="76">
        <f>+B14+B15+B17</f>
        <v>3.15E-2</v>
      </c>
      <c r="G19" s="86">
        <f>+B10+B14+B15+B17</f>
        <v>0.17649999999999999</v>
      </c>
      <c r="H19" s="87"/>
      <c r="I19" s="76">
        <f>+B17</f>
        <v>1.4999999999999999E-2</v>
      </c>
      <c r="J19" s="76">
        <f>+B17</f>
        <v>1.4999999999999999E-2</v>
      </c>
    </row>
    <row r="20" spans="1:10" x14ac:dyDescent="0.25">
      <c r="A20" s="64" t="s">
        <v>12</v>
      </c>
      <c r="B20" s="59"/>
      <c r="C20" s="15">
        <f>+B17</f>
        <v>1.4999999999999999E-2</v>
      </c>
      <c r="D20" s="15">
        <f>+B17</f>
        <v>1.4999999999999999E-2</v>
      </c>
      <c r="E20" s="4"/>
      <c r="F20" s="77"/>
      <c r="G20" s="86"/>
      <c r="H20" s="87"/>
      <c r="I20" s="77"/>
      <c r="J20" s="77"/>
    </row>
    <row r="21" spans="1:10" ht="18.75" x14ac:dyDescent="0.3">
      <c r="A21" s="65" t="s">
        <v>34</v>
      </c>
      <c r="B21" s="34"/>
      <c r="C21" s="29">
        <f>+B18</f>
        <v>743</v>
      </c>
      <c r="D21" s="23">
        <f>+B18</f>
        <v>743</v>
      </c>
      <c r="E21" s="4"/>
      <c r="F21" s="23"/>
      <c r="G21" s="94">
        <f>+B18</f>
        <v>743</v>
      </c>
      <c r="H21" s="95"/>
      <c r="I21" s="21" t="s">
        <v>28</v>
      </c>
      <c r="J21" s="16"/>
    </row>
    <row r="22" spans="1:10" x14ac:dyDescent="0.25">
      <c r="B22" s="16"/>
      <c r="C22" s="24"/>
      <c r="D22" s="24"/>
      <c r="E22" s="4"/>
      <c r="F22" s="42"/>
      <c r="G22" s="24" t="s">
        <v>39</v>
      </c>
      <c r="H22" s="8"/>
      <c r="I22" s="24"/>
      <c r="J22" s="24"/>
    </row>
    <row r="23" spans="1:10" x14ac:dyDescent="0.25">
      <c r="B23" s="16"/>
      <c r="C23" s="16"/>
      <c r="D23" s="16"/>
      <c r="E23" s="4"/>
      <c r="F23" s="43"/>
      <c r="G23" s="34" t="s">
        <v>38</v>
      </c>
      <c r="H23" s="9"/>
      <c r="I23" s="16"/>
      <c r="J23" s="16"/>
    </row>
    <row r="24" spans="1:10" x14ac:dyDescent="0.25">
      <c r="A24" s="25" t="s">
        <v>41</v>
      </c>
      <c r="B24" s="66"/>
      <c r="C24" s="41">
        <v>50000</v>
      </c>
      <c r="D24" s="41">
        <v>32677</v>
      </c>
      <c r="E24" s="4"/>
      <c r="F24" s="41">
        <v>10000</v>
      </c>
      <c r="G24" s="54">
        <v>6</v>
      </c>
      <c r="H24" s="55">
        <v>10000</v>
      </c>
      <c r="I24" s="41">
        <v>12000</v>
      </c>
      <c r="J24" s="41">
        <v>2500</v>
      </c>
    </row>
    <row r="25" spans="1:10" x14ac:dyDescent="0.25">
      <c r="A25" s="25"/>
      <c r="B25" s="60"/>
      <c r="C25" s="26"/>
      <c r="D25" s="26"/>
      <c r="E25" s="4"/>
      <c r="F25" s="49"/>
      <c r="G25" s="92"/>
      <c r="H25" s="93"/>
      <c r="I25" s="48"/>
      <c r="J25" s="26"/>
    </row>
    <row r="26" spans="1:10" x14ac:dyDescent="0.25">
      <c r="A26" s="67" t="s">
        <v>40</v>
      </c>
      <c r="B26" s="60"/>
      <c r="C26" s="26"/>
      <c r="D26" s="26"/>
      <c r="E26" s="4"/>
      <c r="F26" s="49"/>
      <c r="G26" s="90"/>
      <c r="H26" s="91"/>
      <c r="I26" s="48"/>
      <c r="J26" s="26"/>
    </row>
    <row r="27" spans="1:10" x14ac:dyDescent="0.25">
      <c r="A27" s="35" t="s">
        <v>16</v>
      </c>
      <c r="B27" s="57"/>
      <c r="C27" s="18">
        <f>+C24*C19</f>
        <v>9405</v>
      </c>
      <c r="D27" s="18">
        <f>+D24*D19</f>
        <v>6146.5436999999993</v>
      </c>
      <c r="E27" s="4"/>
      <c r="F27" s="45">
        <f>+F24*F19</f>
        <v>315</v>
      </c>
      <c r="G27" s="90">
        <f>+H24*G19</f>
        <v>1765</v>
      </c>
      <c r="H27" s="91"/>
      <c r="I27" s="51">
        <f>+I24*I19</f>
        <v>180</v>
      </c>
      <c r="J27" s="18">
        <f>+J24*J19</f>
        <v>37.5</v>
      </c>
    </row>
    <row r="28" spans="1:10" x14ac:dyDescent="0.25">
      <c r="A28" s="35" t="s">
        <v>1</v>
      </c>
      <c r="B28" s="57"/>
      <c r="C28" s="18">
        <f>IF(AND(0&lt;C24,36000&lt;C24),540,IF(AND(0&lt;C24,36000&gt;=C24),C24*$C$20))</f>
        <v>540</v>
      </c>
      <c r="D28" s="18">
        <f>IF(AND(0&lt;D24,36000&lt;D24),540,IF(AND(0&lt;D24,36000&gt;=D24),D24*$B$17))</f>
        <v>490.15499999999997</v>
      </c>
      <c r="E28" s="4"/>
      <c r="F28" s="45"/>
      <c r="G28" s="90"/>
      <c r="H28" s="91"/>
      <c r="I28" s="7"/>
      <c r="J28" s="16"/>
    </row>
    <row r="29" spans="1:10" x14ac:dyDescent="0.25">
      <c r="A29" s="35" t="s">
        <v>0</v>
      </c>
      <c r="B29" s="61"/>
      <c r="C29" s="18">
        <f>+C21*12</f>
        <v>8916</v>
      </c>
      <c r="D29" s="18">
        <f>+B18*12</f>
        <v>8916</v>
      </c>
      <c r="E29" s="4"/>
      <c r="F29" s="45"/>
      <c r="G29" s="90">
        <f>G21*G24</f>
        <v>4458</v>
      </c>
      <c r="H29" s="91">
        <f>G21*G29</f>
        <v>3312294</v>
      </c>
      <c r="I29" s="48">
        <v>1000</v>
      </c>
      <c r="J29" s="16"/>
    </row>
    <row r="30" spans="1:10" x14ac:dyDescent="0.25">
      <c r="A30" s="50" t="s">
        <v>17</v>
      </c>
      <c r="B30" s="60"/>
      <c r="C30" s="17">
        <f>+C27+C28+C29</f>
        <v>18861</v>
      </c>
      <c r="D30" s="17">
        <f>+D27+D28+D29</f>
        <v>15552.698699999999</v>
      </c>
      <c r="E30" s="4"/>
      <c r="F30" s="46">
        <f>+F27+F29</f>
        <v>315</v>
      </c>
      <c r="G30" s="90">
        <f>+G27+G29</f>
        <v>6223</v>
      </c>
      <c r="H30" s="91">
        <f>+G27+H29</f>
        <v>3314059</v>
      </c>
      <c r="I30" s="52">
        <f>+I27+I29</f>
        <v>1180</v>
      </c>
      <c r="J30" s="17">
        <f>+J27+J29</f>
        <v>37.5</v>
      </c>
    </row>
    <row r="31" spans="1:10" x14ac:dyDescent="0.25">
      <c r="A31" s="50" t="s">
        <v>31</v>
      </c>
      <c r="B31" s="62"/>
      <c r="C31" s="19">
        <f>+C24+C30</f>
        <v>68861</v>
      </c>
      <c r="D31" s="19">
        <f>+D24+D30</f>
        <v>48229.698700000001</v>
      </c>
      <c r="E31" s="72"/>
      <c r="F31" s="47">
        <f>+F24+F30</f>
        <v>10315</v>
      </c>
      <c r="G31" s="88">
        <f>+H24+G30</f>
        <v>16223</v>
      </c>
      <c r="H31" s="89">
        <f>+H24+H30</f>
        <v>3324059</v>
      </c>
      <c r="I31" s="53">
        <f>+I24+I30</f>
        <v>13180</v>
      </c>
      <c r="J31" s="19">
        <f>+J24+J30</f>
        <v>2537.5</v>
      </c>
    </row>
    <row r="33" spans="1:1" x14ac:dyDescent="0.25">
      <c r="A33" s="6" t="s">
        <v>35</v>
      </c>
    </row>
    <row r="34" spans="1:1" x14ac:dyDescent="0.25">
      <c r="A34" s="35" t="s">
        <v>43</v>
      </c>
    </row>
  </sheetData>
  <mergeCells count="28">
    <mergeCell ref="G14:H14"/>
    <mergeCell ref="C4:D4"/>
    <mergeCell ref="F4:J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5:H15"/>
    <mergeCell ref="G16:H16"/>
    <mergeCell ref="G17:H17"/>
    <mergeCell ref="G18:H18"/>
    <mergeCell ref="F19:F20"/>
    <mergeCell ref="G19:H20"/>
    <mergeCell ref="J19:J20"/>
    <mergeCell ref="G21:H21"/>
    <mergeCell ref="G25:H25"/>
    <mergeCell ref="G26:H26"/>
    <mergeCell ref="G27:H27"/>
    <mergeCell ref="G28:H28"/>
    <mergeCell ref="G29:H29"/>
    <mergeCell ref="G30:H30"/>
    <mergeCell ref="G31:H31"/>
    <mergeCell ref="I19:I20"/>
  </mergeCells>
  <pageMargins left="0.2" right="0.2" top="0.25" bottom="0.75" header="0.3" footer="0.3"/>
  <pageSetup scale="81" orientation="landscape" r:id="rId1"/>
  <headerFooter>
    <oddFooter>&amp;L&amp;Z&amp;F&amp;R&amp;A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FY17 Fringe Benefit Estimator</vt:lpstr>
      <vt:lpstr>EXAMPLE</vt:lpstr>
    </vt:vector>
  </TitlesOfParts>
  <Company>UNLV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Doran</dc:creator>
  <cp:lastModifiedBy>Erin Messer</cp:lastModifiedBy>
  <cp:lastPrinted>2013-07-10T21:08:26Z</cp:lastPrinted>
  <dcterms:created xsi:type="dcterms:W3CDTF">2011-08-29T22:27:10Z</dcterms:created>
  <dcterms:modified xsi:type="dcterms:W3CDTF">2017-09-14T21:58:04Z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